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firstSheet="2" activeTab="2"/>
  </bookViews>
  <sheets>
    <sheet name="დასაწყისი" sheetId="3" state="hidden" r:id="rId1"/>
    <sheet name="Sheet1" sheetId="1" state="hidden" r:id="rId2"/>
    <sheet name="შესავსები" sheetId="4" r:id="rId3"/>
    <sheet name="კრიტერიუმები" sheetId="6" state="hidden" r:id="rId4"/>
    <sheet name="Sheet2" sheetId="2" state="hidden" r:id="rId5"/>
  </sheets>
  <definedNames>
    <definedName name="ტიპი">Sheet2!$E$1:$E$2</definedName>
  </definedNames>
  <calcPr calcId="162913"/>
</workbook>
</file>

<file path=xl/calcChain.xml><?xml version="1.0" encoding="utf-8"?>
<calcChain xmlns="http://schemas.openxmlformats.org/spreadsheetml/2006/main">
  <c r="G9" i="4" l="1"/>
  <c r="G10" i="4"/>
  <c r="G11" i="4"/>
  <c r="G12" i="4"/>
  <c r="G13" i="4"/>
  <c r="G14" i="4"/>
  <c r="G15" i="4"/>
  <c r="G16" i="4"/>
  <c r="G17" i="4"/>
  <c r="G18" i="4"/>
  <c r="G19" i="4"/>
  <c r="I13" i="4"/>
  <c r="I14" i="4"/>
  <c r="I15" i="4"/>
  <c r="I16" i="4"/>
  <c r="I17" i="4"/>
  <c r="I18" i="4"/>
  <c r="I19" i="4"/>
  <c r="I12" i="4"/>
  <c r="I11" i="4"/>
  <c r="I10" i="4"/>
  <c r="I9" i="4"/>
  <c r="I20" i="4" l="1"/>
  <c r="G20" i="4"/>
  <c r="N11" i="4"/>
  <c r="N9" i="4"/>
  <c r="N10" i="4"/>
  <c r="N12" i="4"/>
  <c r="N18" i="4"/>
  <c r="F21" i="4" l="1"/>
  <c r="N17" i="4"/>
  <c r="N16" i="4"/>
  <c r="N15" i="4"/>
  <c r="N14" i="4"/>
  <c r="N13" i="4"/>
  <c r="E38" i="3"/>
  <c r="J18" i="3"/>
  <c r="F11" i="3" l="1"/>
  <c r="K41" i="3" l="1"/>
  <c r="G41" i="3"/>
  <c r="G36" i="3"/>
  <c r="G35" i="3"/>
  <c r="K37" i="3"/>
  <c r="K36" i="3"/>
  <c r="K35" i="3"/>
  <c r="J37" i="3"/>
  <c r="G38" i="3" s="1"/>
  <c r="G23" i="3"/>
  <c r="K29" i="3"/>
  <c r="G29" i="3"/>
  <c r="K32" i="3"/>
  <c r="K31" i="3"/>
  <c r="K30" i="3"/>
  <c r="G32" i="3"/>
  <c r="G31" i="3"/>
  <c r="G30" i="3"/>
  <c r="K23" i="3"/>
  <c r="K28" i="3"/>
  <c r="K27" i="3"/>
  <c r="K26" i="3"/>
  <c r="K25" i="3"/>
  <c r="K24" i="3"/>
  <c r="K22" i="3"/>
  <c r="K21" i="3"/>
  <c r="G11" i="3"/>
  <c r="J32" i="3"/>
  <c r="J31" i="3"/>
  <c r="J30" i="3"/>
  <c r="J29" i="3"/>
  <c r="J28" i="3"/>
  <c r="G28" i="3" s="1"/>
  <c r="J27" i="3"/>
  <c r="J26" i="3"/>
  <c r="G26" i="3" s="1"/>
  <c r="J25" i="3"/>
  <c r="J24" i="3"/>
  <c r="J22" i="3"/>
  <c r="G22" i="3" s="1"/>
  <c r="J21" i="3"/>
  <c r="G10" i="3"/>
  <c r="G9" i="3"/>
  <c r="G25" i="3"/>
  <c r="G21" i="3"/>
  <c r="G18" i="3"/>
  <c r="G17" i="3"/>
  <c r="G16" i="3"/>
  <c r="G15" i="3"/>
  <c r="G14" i="3"/>
  <c r="G13" i="3"/>
  <c r="G27" i="3"/>
  <c r="G24" i="3"/>
  <c r="K18" i="3"/>
  <c r="N18" i="3" s="1"/>
  <c r="G33" i="3" l="1"/>
  <c r="G19" i="3"/>
  <c r="E33" i="3"/>
  <c r="E19" i="3"/>
  <c r="E42" i="3" l="1"/>
  <c r="F36" i="3" s="1"/>
  <c r="F21" i="3"/>
  <c r="F41" i="3"/>
  <c r="F40" i="3"/>
  <c r="F37" i="3"/>
  <c r="F13" i="3"/>
  <c r="G42" i="3"/>
  <c r="G33" i="1"/>
  <c r="F34" i="1"/>
  <c r="F31" i="1"/>
  <c r="E31" i="1"/>
  <c r="G30" i="1" s="1"/>
  <c r="F28" i="1"/>
  <c r="E28" i="1"/>
  <c r="F26" i="3" l="1"/>
  <c r="F29" i="3"/>
  <c r="F25" i="3"/>
  <c r="F15" i="3"/>
  <c r="F35" i="3"/>
  <c r="F28" i="3"/>
  <c r="F24" i="3"/>
  <c r="F18" i="3"/>
  <c r="F14" i="3"/>
  <c r="F32" i="3"/>
  <c r="F27" i="3"/>
  <c r="F23" i="3"/>
  <c r="F17" i="3"/>
  <c r="F31" i="3"/>
  <c r="F22" i="3"/>
  <c r="F16" i="3"/>
  <c r="F30" i="3"/>
  <c r="G24" i="1"/>
  <c r="G27" i="1"/>
  <c r="G21" i="1"/>
  <c r="G17" i="1"/>
  <c r="G12" i="1"/>
  <c r="G26" i="1"/>
  <c r="G20" i="1"/>
  <c r="G16" i="1"/>
  <c r="G11" i="1"/>
  <c r="G23" i="1"/>
  <c r="G19" i="1"/>
  <c r="G14" i="1"/>
  <c r="G10" i="1"/>
  <c r="G22" i="1"/>
  <c r="G18" i="1"/>
  <c r="G13" i="1"/>
  <c r="G9" i="1"/>
  <c r="G31" i="1"/>
  <c r="G28" i="1" l="1"/>
  <c r="G34" i="1" s="1"/>
</calcChain>
</file>

<file path=xl/comments1.xml><?xml version="1.0" encoding="utf-8"?>
<comments xmlns="http://schemas.openxmlformats.org/spreadsheetml/2006/main">
  <authors>
    <author>Author</author>
  </authors>
  <commentList>
    <comment ref="C28" authorId="0" shapeId="0">
      <text>
        <r>
          <rPr>
            <b/>
            <sz val="9"/>
            <color indexed="81"/>
            <rFont val="Tahoma"/>
            <family val="2"/>
          </rPr>
          <t>Author:</t>
        </r>
        <r>
          <rPr>
            <sz val="9"/>
            <color indexed="81"/>
            <rFont val="Tahoma"/>
            <family val="2"/>
          </rPr>
          <t xml:space="preserve">
ათი თვის თავზე ავტომატური განულების კრიტერიუმი იყოს
</t>
        </r>
      </text>
    </comment>
    <comment ref="H37" authorId="0" shapeId="0">
      <text>
        <r>
          <rPr>
            <b/>
            <sz val="9"/>
            <color indexed="81"/>
            <rFont val="Tahoma"/>
            <family val="2"/>
          </rPr>
          <t>Author:</t>
        </r>
        <r>
          <rPr>
            <sz val="9"/>
            <color indexed="81"/>
            <rFont val="Tahoma"/>
            <family val="2"/>
          </rPr>
          <t xml:space="preserve">
განვმარტოთ ქულა ხო არ შევამციროთ
</t>
        </r>
      </text>
    </comment>
  </commentList>
</comments>
</file>

<file path=xl/sharedStrings.xml><?xml version="1.0" encoding="utf-8"?>
<sst xmlns="http://schemas.openxmlformats.org/spreadsheetml/2006/main" count="299" uniqueCount="225">
  <si>
    <t>შეფასების ფორმა</t>
  </si>
  <si>
    <t>#</t>
  </si>
  <si>
    <t>შეფასების კრიტერიუმი</t>
  </si>
  <si>
    <t>შენიშვნა/დასაბუთება</t>
  </si>
  <si>
    <t>დეტალურად და გარკვევით არის აღწერილი და ჩამოყალიბებული პროექტის ფარგლებში განსახორციელებელი ბიზნეს იდეა.</t>
  </si>
  <si>
    <t>წარმოდგენილია დეტალური ინფორმაცია პროექტის ფარგლებში საწარმოებელი საქონლის/მომსახურების შესახებ.</t>
  </si>
  <si>
    <t>შეფასდება განმცხადებლ(ებ)ის უნარები (განათლება, პრაქტიკული გამოცდილება) დაგეგმილი ბიზნესის განსახორციელებლად. (იგულისხმება ფუნქცია-მოვალეობების შესაბამისი განათლება და გამოცდილება)</t>
  </si>
  <si>
    <t>შეფასდება საქმიანობის განსახორციელებლად საჭირო ბაზის არსებობა: ძირითადი აქტივები, საბრუნავი საშუალებები, სხვა მატერიალური და არამატერიალური აქტივები</t>
  </si>
  <si>
    <t>დეტალურად არის აღწერილი წარმოების/მომსახურების სრული პროცესი ნედლეულისა თუ მასალების შესყიდვიდან მზა პროდუქციის/მომსახურების მომხმარებლისთვის მიწოდებამდე.</t>
  </si>
  <si>
    <t>წარმოდგენილია სამიზნე ბაზრის დეტალური და რეალური აღწერა, ინფორმაცია გაყიდვების, გეოგრაფიული არეალის, სავარაუდო მომხმარებელის და კონკურენტების შესახებ.</t>
  </si>
  <si>
    <t xml:space="preserve">იდენტიფიცირებულია პროექტის ფარგლებში შესასყიდი აქტივები (საშუალებები). ბიუჯეტის გათვლები ეფუძნება რეალურ ფასებს და შეესაბამება არსებულ საბაზრო მდგომარეობასა და ტენდენციებს. პრიორიტეტი მიენიჭება იმ პროექტებს რომელებიც ორიენტირებულია ახალი საშვალებების შეძენაზე და ბიუჯეტის 90% ან მეტი მიმართულია ძირითადი აქტივების შესაძენად.
ბიუჯეტით მოთხოვნილი თანადაფინანსების თანხა შეესაბამება პროექტის მიზნებს და სამოქმედო გეგმას. 
</t>
  </si>
  <si>
    <t>წარმოდგენილია ზუსტი და ობიექტური ინფორმაცია, გაწერილია საწარმოებელი პროდუქტის/მომსახურებისათვის საჭირო ყველა ხარჯი.</t>
  </si>
  <si>
    <t>ქალი</t>
  </si>
  <si>
    <t>კომისიის თავმჯდომარის კომენტარი (კომენტარს აკეთებს თავმჯდომარე კომისიის განხილვის შესაბამისად)</t>
  </si>
  <si>
    <t>შიდა შეფასების კომისიის წევრი:</t>
  </si>
  <si>
    <t>სახელი, გვარი</t>
  </si>
  <si>
    <t>თარიღი</t>
  </si>
  <si>
    <r>
      <t xml:space="preserve">მკაფიო და დეტალურად არის წარმოდგენილი თანამონაწილეობის და თანადაფინანსების თანხით განსახორციელებელი აქტივობები, სრულყოფილადაა დახასიათებული მნიშვნელოვანი ღონისძიებები, იკვეთება ლოგიკური კავშირი ამ გეგმას, პროექტის მიზნებსა და პროექტის ბიუჯეტს შორის.
</t>
    </r>
    <r>
      <rPr>
        <sz val="11"/>
        <color rgb="FFFF0000"/>
        <rFont val="Merriweather"/>
      </rPr>
      <t>პირველი შემოსავლების მიღება რეალური უნდა იყოს თანადაფინანსების თანხის გახარჯვიდან 10 თვის თავზე.</t>
    </r>
  </si>
  <si>
    <t>დეტალურად არის აღწერილი განმცხადებლ(ებ)ის ფუნქცია-მოვალეობები ბიზნესში. წარმოდგენილია ინფორმაცია თუ რა ცოდნით/გამოცდილებით (არამატერიალური აქტივით) მონაწილეობს თითოეული განცხადებელი ბიზნესში.</t>
  </si>
  <si>
    <t xml:space="preserve">მთავარი იდეა </t>
  </si>
  <si>
    <t xml:space="preserve">პროდუქტი და მომსახურება </t>
  </si>
  <si>
    <t xml:space="preserve">განმცხადებლ(ებ)ის ფუნქცია-მოვალეობები </t>
  </si>
  <si>
    <t xml:space="preserve">განმცხადებლ(ებ)ის გამოცდილება </t>
  </si>
  <si>
    <t xml:space="preserve">ბიზნეს საქმიანობაში გამოსაყენებელი არსებული ქონება </t>
  </si>
  <si>
    <t xml:space="preserve">წარმოების პროცესის აღწერა </t>
  </si>
  <si>
    <t xml:space="preserve">მარკეტინგული გეგმა </t>
  </si>
  <si>
    <t>სამოქმედო (საოპერაციო) გეგმა</t>
  </si>
  <si>
    <t>პროექტის ბიუჯეტი</t>
  </si>
  <si>
    <t>შეფასდება დაგეგმილი შემოსავლის ოდენობა და მისი მიღების რეალურობა.</t>
  </si>
  <si>
    <t>დევნილი</t>
  </si>
  <si>
    <t>სერვისი</t>
  </si>
  <si>
    <t>სოფლად</t>
  </si>
  <si>
    <t>სტარტ-აპ</t>
  </si>
  <si>
    <t>ახალგაზრდა</t>
  </si>
  <si>
    <t>ბიზნეს გეგმა</t>
  </si>
  <si>
    <t>ფინანსური ნაწილი (მაქს 24 ქულა)</t>
  </si>
  <si>
    <t>ავტომატური კრიტერიუმები(მაქს 6 ქულა)</t>
  </si>
  <si>
    <t>ბიზნეს გეგმის პრეზენტაციის დროს გამოვლენილი მოტივაცია აღნიშნული ბიზნესისადმი</t>
  </si>
  <si>
    <t xml:space="preserve">ხარჯები </t>
  </si>
  <si>
    <t xml:space="preserve">ფინანსური გათვლები </t>
  </si>
  <si>
    <t>ავტომატური კრიტერიუმი</t>
  </si>
  <si>
    <t>ადგილის ინსპეკტირება</t>
  </si>
  <si>
    <t xml:space="preserve">ადგილის ინსპექტირება </t>
  </si>
  <si>
    <t>ჯამური ქულა:</t>
  </si>
  <si>
    <t>გასაუბრება</t>
  </si>
  <si>
    <t>მაქს ქულა</t>
  </si>
  <si>
    <t>მიღებული ქულა</t>
  </si>
  <si>
    <t>შინაარსობრივი ნაწილი(მაქს 74 ქულა)</t>
  </si>
  <si>
    <t>ქულის წონა</t>
  </si>
  <si>
    <t>შეფასდება პრეზენტატორ(ებ)ის მიერ წარმოდგენილი ინფორმაცია, მათ შორის: განმცხადებლების მოტივაცია, კომპეტენცია, ფიქტიურობა, (თითოეული 3 ქულა)</t>
  </si>
  <si>
    <t>გასაუბრების ქულის ჯამი</t>
  </si>
  <si>
    <t>ბიზნეს გეგმის ქულის ჯამი</t>
  </si>
  <si>
    <t>ადგილის ინპექტირების დროს ემთხვევა თუ არა განმცხადებლის მიერ აღწერილი ადგილი და რესურსები რეალურს</t>
  </si>
  <si>
    <t>შეფასდება დაგეგმილი მოგების ოდენობა და მისი მიღების რეალურობა.</t>
  </si>
  <si>
    <t>შემოსავლები</t>
  </si>
  <si>
    <t>წარმოდგენილია ზუსტი და ობიექტური ინფორმაცია, საწარმოებელი ყველა პროდუქტის/მომსახურების შემოსავლების შესახებ</t>
  </si>
  <si>
    <t xml:space="preserve"> ძირითად პრიორიტეტს</t>
  </si>
  <si>
    <t xml:space="preserve">წარმოების/მომსახურების სრული პროცესის აღწერა </t>
  </si>
  <si>
    <t>მარკეტინგული გეგმა (არეალი, სეგმენტი, კონკურენტები)</t>
  </si>
  <si>
    <t>წარმოდგენილია სამიზნე ბაზრის დეტალური და რეალური აღწერა, ინფორმაცია გაყიდვის(არა გაყიდვების რაოდენობის), გეოგრაფიული არეალის, სავარაუდო მომხმარებელის და კონკურენტების შესახებ.</t>
  </si>
  <si>
    <t>შეფასება</t>
  </si>
  <si>
    <t>უარყოფის კრიტერიუმები</t>
  </si>
  <si>
    <t>ბიზნეს გეგმა შინაარსობრივად გაუმართავია</t>
  </si>
  <si>
    <t>განმცხადებლების რაოდენობა</t>
  </si>
  <si>
    <t xml:space="preserve">განმცხადებელი/ განმცხადებელთა ჯგუფი არ ითხოვს თანხას პროგრამით გათვალისწინებული პირობების შესაბამისად </t>
  </si>
  <si>
    <t xml:space="preserve">განცხადება და განმცხადებელი(განმცხადებელთა ჯგუფი) არ აკმაყოფილებს პროგრამის </t>
  </si>
  <si>
    <t xml:space="preserve">განმცხადებელი/ განმცხადებელთა ჯგუფი ითხოვს ბიოლოგიური აქტივის შეძენას </t>
  </si>
  <si>
    <t xml:space="preserve">ბიზნეს გეგმა შინაარსობრივად გაუმართავია </t>
  </si>
  <si>
    <t xml:space="preserve">არ არის ჩამოყალიბებული პროექტის ფარგლებში განსახორციელებელი ბიზნეს იდეა, </t>
  </si>
  <si>
    <t xml:space="preserve">არ არის წარმოდგენილი ინფორმაცია პროექტის ფარგლებში საწარმოებელი პროდუქციის/მომსახურების შესახებ, </t>
  </si>
  <si>
    <t xml:space="preserve">დეტალურად არ არის წარმოდგენილი ინფორმაცია პროექტის ფარგლებში საწარმოებელი პროდუქციის/მომსახურების შესახებ, </t>
  </si>
  <si>
    <t xml:space="preserve">დეტალურად და გარკვევით არ არის აღწერილი და ჩამოყალიბებული პროექტის ფარგლებში განსახორციელებელი ბიზნეს იდეა, </t>
  </si>
  <si>
    <t xml:space="preserve">ადეკვატურად და  დეტალურად არის აღწერილი განმცხადებლ(ებ)ის ფუნქცია-მოვალეობები ბიზნესში. </t>
  </si>
  <si>
    <t xml:space="preserve">ადეკვატურად არ არის აღწერილი განმცხადებლების ფუნქცია-მოვალეობები ბიზნესში </t>
  </si>
  <si>
    <t xml:space="preserve">განმცხადებელს/ განმცხადებელთა ჯგუფს არ აქვს/არ აქვთ ბიზნესის განსახორციელებლად რელევანტური კვალიფიკაცია </t>
  </si>
  <si>
    <t xml:space="preserve">ბიზნესის განსახორციელებლად განმცხადებელს/ განმცხადებელთა ჯგუფს სასურველია ჰქონდეს/ჰქონდეთ უკეთესი კვალიფიკაცია </t>
  </si>
  <si>
    <t>განმცხადებელი/განმცხადებელთა ჯგუფი არ  შემოდის/შემოდიან ბიზნესში არაფულადი აქტივებით</t>
  </si>
  <si>
    <t xml:space="preserve">სასურველია განმცხადებელის/ განმცხადებელთა ჯგუფის არაფულადი ინვესტიცია იყოს უფრო მეტი  </t>
  </si>
  <si>
    <t xml:space="preserve">დეტალურად არ არის აღწერილი წარმოების/მომსახურების პროცესი </t>
  </si>
  <si>
    <t xml:space="preserve">არ არის აღწერილი წარმოების/მომსახურების პროცესი </t>
  </si>
  <si>
    <t>ადეკვატურად არ არის აღწერილი სამიზნე ბაზარი, და კონკურენტები</t>
  </si>
  <si>
    <t>დეტალურად არ არის აღწერილი სამიზნე ბაზარი და ინფორმაცია კონკურენტების შესახებ</t>
  </si>
  <si>
    <t xml:space="preserve">დაგეგმილი მოგების ოდენობა არ არის ადეკვატური და ობიექტური </t>
  </si>
  <si>
    <t xml:space="preserve">ინფორმაცია შემოსავლების შესახებ არ არის ადეკვატური და რეალური </t>
  </si>
  <si>
    <t xml:space="preserve">ინფორმაცია ხარჯების შესახებ არ არის არ არის ადეკვატური და რეალური </t>
  </si>
  <si>
    <t>სამოქმედო გეგმა არ არის ადეკვატური</t>
  </si>
  <si>
    <t>სამოქმედო გეგმა არ არის წარმოდგენილი დეტალურად და სრულყოფილად</t>
  </si>
  <si>
    <t>პროექტის ბიუჯეტი არ არის რეალური და ადექვატური</t>
  </si>
  <si>
    <t>კვალიფიკაცია</t>
  </si>
  <si>
    <t>ბიზნესის ხედვა</t>
  </si>
  <si>
    <t>ბენეფიციარი, ან ბენეფიციართა ჯგუფის რომელიმე წევრი ფიქტიურია</t>
  </si>
  <si>
    <t>ბენეფიციარს ან ბენეფიციართა ჯგუფის რომელიმე წევრს არ აქვს ბიზნესის განსახორციელებლად რელევანტური კვალიფიკაცია (იგულისხმება მისი როლის შესაფერისი)</t>
  </si>
  <si>
    <t>სულ</t>
  </si>
  <si>
    <t>შინაარსობრივი კრიტერიუმები(მაქს 36.4248)</t>
  </si>
  <si>
    <t>ავტომატური კრიტერიუმები(მაქს 1.95 ქულა)</t>
  </si>
  <si>
    <t xml:space="preserve">სასურველია ბენეფიციარს ბიზნესის განხორციელებისათვის ჰქონდეს უკეთესი ხედვა </t>
  </si>
  <si>
    <t xml:space="preserve">ბენეფიციარს არ აქვს ბიზნესის ფუნქციონირებისთვისა და გაფართოებისთვის სწორი ხედვა </t>
  </si>
  <si>
    <t xml:space="preserve">გასაუბრებაზე გამოჩნდა რომ ბენეფიციარი/ბენეფიციართა ჯგუფის რომელიმე წევრი ფიქტიურია </t>
  </si>
  <si>
    <t xml:space="preserve">გასაუბრებაზე გამოჩნდა რომ ბენეფიციარს/ ბენეფიციართა ჯგუფის რომელიმე წევრს არ აქვს ბიზნესის განსახორციელებლად რელევანტური კვალიფიკაცია </t>
  </si>
  <si>
    <t>ადგილზე მონიტორინგი</t>
  </si>
  <si>
    <t>გასაუბრება(მაქს 10 ქულა)</t>
  </si>
  <si>
    <t>ფიქტიურობა</t>
  </si>
  <si>
    <t xml:space="preserve">მონიტორინგი </t>
  </si>
  <si>
    <t>მონიტორინგის განხორციელების დროს აღმოჩნდა რომ ბენეფიციარის/ბენეფიციართა ჯგუფის მიერ ბიზნეს გეგმაში წარმოდგენილი შესაბამისი ინფორმაცია რეალობას არ შეესაბამება</t>
  </si>
  <si>
    <t>ბიზნეს გეგმაში  ბენეფიციარის/ ბეფენიფიართა ჯგუფის მიერ ინვესტირებულ აქტივებზე ინფორმაცია გადაჭარბებულად იყო წარმოდგენილი</t>
  </si>
  <si>
    <t>სეს</t>
  </si>
  <si>
    <t xml:space="preserve"> კომენტარი </t>
  </si>
  <si>
    <t xml:space="preserve">განცხადება და განმცხადებელი(განმცხადებელთა ჯგუფი) არ აკმაყოფილებს პროგრამის 1 ძირითად პრიორიტეტს </t>
  </si>
  <si>
    <r>
      <t xml:space="preserve">მკაფიო და დეტალურად არის წარმოდგენილი თანამონაწილეობის და თანადაფინანსების თანხით განსახორციელებელი აქტივობები, სრულყოფილადაა დახასიათებული მნიშვნელოვანი ღონისძიებები, იკვეთება ლოგიკური კავშირი ამ გეგმას, პროექტის მიზნებსა და პროექტის ბიუჯეტს შორის.
</t>
    </r>
    <r>
      <rPr>
        <sz val="11"/>
        <color rgb="FFFF0000"/>
        <rFont val="Merriweather"/>
      </rPr>
      <t>პირველი შემოსავლების მიღება რეალური უნდა იყოს თანადაფინანსების თანხის გახარჯვიდან 10 თვის ვადაში.</t>
    </r>
  </si>
  <si>
    <t xml:space="preserve">იდენტიფიცირებულია პროექტის ფარგლებში შესასყიდი აქტივები და ადეკვატურად არის განსაზღვრული მათი საჭიროება ბიზნესში (საშუალებები). ბიუჯეტის გათვლები ეფუძნება რეალურ ფასებს და შეესაბამება არსებულ საბაზრო მდგომარეობასა და ტენდენციებს. პრიორიტეტი მიენიჭება იმ პროექტებს რომელებიც 
ბიუჯეტით მოთხოვნილი თანადაფინანსების და თანამონაწილეობის თანხა შეესაბამება პროექტის მიზნებს და სამოქმედო გეგმას. 
</t>
  </si>
  <si>
    <t xml:space="preserve">როგორ ხედავს ბიზნესის მიმდინარეობას, როგორ აფასებს რისკებს და განვითარების საშუალებებს </t>
  </si>
  <si>
    <t>განმცხადებლ(ებ)ის გამოცდილება და/ან კვალიფიკაცია</t>
  </si>
  <si>
    <t>განმცხადებელი/ განმცხადებელთა ჯგუფი ითხოვს ბიოლოგიური აქტივის შეძენას (გარდა ცხენისა)</t>
  </si>
  <si>
    <t>0,1,2</t>
  </si>
  <si>
    <t>ბიზნესის გარემო არ შეესაბამება ან უხეშად ირღვევა სანიტარულ-ჰიგიენურ და უსაფრთხოების ნორმები და სტანდარტები</t>
  </si>
  <si>
    <t>მთავარი იდეა</t>
  </si>
  <si>
    <t>რა ტიპის პროდუქტს/სერვისს წარმოადგენს (პროდუქტის შემთხვევაში მითითებული უნდა იყოს საბოლოო პროდუქტია თუ შუალედური პროდუქტი შემდგომი გადამუშავებისათვის)</t>
  </si>
  <si>
    <t>რომელ საფასო სეგმენტში გეგმავს ბენეფიციარი საკუთარი პროდუქცით/მომსახურებით პოზიციონირებას</t>
  </si>
  <si>
    <t>დეტალურად არის წარმოდგენილი საბრუნავი საშუალებებისათვის გამოყოფილი ხარჯების გადანაწილება და მისი არგუმენტაცია;</t>
  </si>
  <si>
    <t>ხარჯები</t>
  </si>
  <si>
    <t>წარმოდგენილია 1 წლის განმავლობაში მისაღები შემოსავლები თვეების მიხედვით</t>
  </si>
  <si>
    <t>შემოსავლების ოდენობები რეალურია პროდუქტის/სერვისის მახასიათებლების მიხედვით</t>
  </si>
  <si>
    <t>ხარჯების ოდენობები რეალურია პროდუქტის/სერვისის მახასიათებლების მიხედვით</t>
  </si>
  <si>
    <t>ბიზნეს გეგმის შეფასების კრიტერიუმები</t>
  </si>
  <si>
    <t>დაგეგმილი მოგების ოდენობა პროდუქტის/სერვისის მიხედვით რეალურია</t>
  </si>
  <si>
    <t>მითითებულია პროდუქტის/მომსახურების გავრცელების გეოგრაფიული არეალი</t>
  </si>
  <si>
    <t>პროექტის ფარგლებში წარმოდგენილი ბიზნეს იდეა დეტალურად არის აღწერილი (ნათლად წარმოაჩენს იდეიის არსსა და სპეციფიკას)</t>
  </si>
  <si>
    <t>პროექტის ფარგლებში წარმოდგენილი ბიზნეს იდეა განხორციელებადია (ნათლად წარმოაჩენს ბიზნესის საჭიროებას, მაშტაბებს და განვითარების შესაძლებლობებს)</t>
  </si>
  <si>
    <t>აღწერილია კონკურენტი პროდუქტების/სერვისების ძირითადი ნაწილი (კონკურენტი პროდუქტების არ არსებობის შემთხვევაში ახსნილი და დასაბუთებული უნდა იყოს სათანადოდ.)</t>
  </si>
  <si>
    <t xml:space="preserve">2 ქულა - კარგია </t>
  </si>
  <si>
    <t>1 ქულა - საშუალო</t>
  </si>
  <si>
    <t>ყველა ქვეკრიტერიუმს აკმაყოფილებს</t>
  </si>
  <si>
    <t>0 ქულა - არ ფასდება</t>
  </si>
  <si>
    <t>ნედლეული</t>
  </si>
  <si>
    <t>საკუთარი/იჯარა</t>
  </si>
  <si>
    <t>საკუთარი/შესყიდული</t>
  </si>
  <si>
    <t>წარმოება</t>
  </si>
  <si>
    <t>წარმოების ადგილი</t>
  </si>
  <si>
    <t>სერვისის განხორციელების ადგილი</t>
  </si>
  <si>
    <t>პერსონალი</t>
  </si>
  <si>
    <t>სერვისის ფრომოუშენი</t>
  </si>
  <si>
    <t>თვითონ/დაქირავებული</t>
  </si>
  <si>
    <t>7.1 წარმოება</t>
  </si>
  <si>
    <t>7.2 წარმოება</t>
  </si>
  <si>
    <t>7.3 წარმოება</t>
  </si>
  <si>
    <t>7.1 სერვისი</t>
  </si>
  <si>
    <t>7.2 სერვისი</t>
  </si>
  <si>
    <t>7.3 სერვისი</t>
  </si>
  <si>
    <t>რეალიზაციის ადგილი</t>
  </si>
  <si>
    <t>ნაწარმის მიწოდება</t>
  </si>
  <si>
    <t>ნაწარმის მომხმარებელი/მყიდველი</t>
  </si>
  <si>
    <t xml:space="preserve">სერვისის მიმღების დაინტერესება </t>
  </si>
  <si>
    <t>მომსახურების მიწოდება</t>
  </si>
  <si>
    <t>სერვისის მიმღები/მყიდველი</t>
  </si>
  <si>
    <t>საკუთარი/იჯარა/სხვა დასახლება/ზოგადი</t>
  </si>
  <si>
    <t>საკუთარი ძალებით/ზოგადი/არ უწერია</t>
  </si>
  <si>
    <t>იდენტიფიცირებულია/ზოგადი/არ უწერია</t>
  </si>
  <si>
    <t>ფასდაკლება/ბონუსი/არ უწერია</t>
  </si>
  <si>
    <t>ადგილზე მომსახურების სერვისი/ზოგადი/არ უწერია</t>
  </si>
  <si>
    <t>იდენტიფიცირებულია ჯგუფები/ზოგადი/არ უწერია</t>
  </si>
  <si>
    <t>1 წარმოება</t>
  </si>
  <si>
    <t>2 წარმოება</t>
  </si>
  <si>
    <t>3 წარმოება</t>
  </si>
  <si>
    <t>1 სერვისი</t>
  </si>
  <si>
    <t>2 სერვისი</t>
  </si>
  <si>
    <t>3 სერვისი</t>
  </si>
  <si>
    <t>აკლია 1 ქვეკრიტერიუმი</t>
  </si>
  <si>
    <t>3 ქვეკრიტერიუმიდან 2 სრულად არის წარმოდგენილი 1 არასრულად</t>
  </si>
  <si>
    <t>2 ქვეკრიტერიუმიდან 1 სრულად არის წარმოდგენილი 1 არასრულად</t>
  </si>
  <si>
    <t>ყველა ქვეკრიტერიუმი არასრულად არის წარმოდგენილი</t>
  </si>
  <si>
    <t>3 ქვეკრიტერიუმიდან 1 სრულად არის წარმოდგენილი 2 არასრულად</t>
  </si>
  <si>
    <t>აკლია 1-ზე მეტი ქვეკრიტერიუმი</t>
  </si>
  <si>
    <t>საწარმოს მიერ გამოსაშვები ყოველი პროდუქტი/შეთავაზებული სერვისი წარმოდგენილია ცალ-ცალკე (აღწერილია პროდუქტის/სერვისის მახასიათებლები)</t>
  </si>
  <si>
    <t>განმცხადებლ(ებ)ის ფუნქცია-მოვალეობები ბიზნესში მკაფიოდ და ცალ-ცალკე არის განსაზღვრული</t>
  </si>
  <si>
    <t>განმცხადებლ(ებ)ის ფუნქცია-მოვალეობები ცალ-ცალკე და სრულად შეესაბამება ბიზნესის სპეციფიკას</t>
  </si>
  <si>
    <t>განმცხადებლების/საკვანძო პოზიციებზე დასაქმებულ პირთა კვალიფიკაცია ცალ-ცალკე (იგულისხმება ფუნქცია-მოვალეობების შესაბამისი განათლება და გამოცდილება)</t>
  </si>
  <si>
    <t>განმცხადებლ(ებ)ის უნარები წარმოდგენილია ცალ-ცალკე (განათლება, პრაქტიკული გამოცდილება) კონკრეტულ სფეროში/ბიზნეს საქმიანობაში, რომლის წამოწყებასაც აპირებს</t>
  </si>
  <si>
    <t>საქმიანობის განსახორციელებლად საჭირო ბაზის არსებობა: ძირითადი აქტივების ჩამონათვალი</t>
  </si>
  <si>
    <t>წარმოდგენილია საწარმო პროცესის/მომსახურების უწყვეტი ფუნქციონირებისათვის საჭირო ფართის აღწერა</t>
  </si>
  <si>
    <t>დეტალურად არის აღწერილი წარმოების/მომსახურების სრული პროცესი ნედლეულისა თუ მასალების შესყიდვიდან მზა პროდუქციის/მომსახურების მომხმარებლისთვის მიწოდებამდე</t>
  </si>
  <si>
    <t>წარმოდგენილია საწარმოო პროცესით გათვალისწინებული ყველა მანქანა დანადგარი და სხვა მატერიალური აქტივი</t>
  </si>
  <si>
    <t>მომსახურების/წარმოების წარმადობა</t>
  </si>
  <si>
    <t>დეტალურად და სრულად არის წარმოდგენილი თანამონაწილეობის და თანადაფინანსების თანხით განსახორციელებელი აქტივობები რაც საჭიროა პროდუქციის/მომსახურების შესაქმნელად</t>
  </si>
  <si>
    <t>პირველი შემოსავლის მიღება რეალურია თანადაფინანსების თანხის გახარჯვიდან 10 თვის ვადაში</t>
  </si>
  <si>
    <t xml:space="preserve">მითითებულია ბიზნესის განვითარების პოტენციალი </t>
  </si>
  <si>
    <t xml:space="preserve">იდენტიფიცირებულია პროექტის ფარგლებში შესასყიდი აქტივები და ადეკვატურად არის განსაზღვრული მათი საჭიროება ბიზნესში </t>
  </si>
  <si>
    <t xml:space="preserve">დაგეგმილი მოგების ოდენობა გათვლილია დროის პერიოდზე (მაგ. 1 წელი) </t>
  </si>
  <si>
    <t>დეტალურად არის წარმოდგენილი  ყველა ძირითადი საშუალების ჩამონათვალი, ადეკვატური საბაზრო ფასების მითითებით, რომლის შექმნა/შეძენა იგეგმება (სარემონტო სამუშაოების ჩათვლით)</t>
  </si>
  <si>
    <t>სერვისის მიმღების ინფორმირების გზები</t>
  </si>
  <si>
    <t>დამატებითი კრიტერიუმები</t>
  </si>
  <si>
    <t>შინაარსობრივი კრიტერიუმები</t>
  </si>
  <si>
    <t>ბიზნეს გეგმა ფასდება 12 შინაარსობრივი კრიტერიუმით, რომლებსაც გააჩნია 2 ან  2-ზე მეტი ქვეკრიტერიუმი. შეფასების წესი აღწერილია თითოეული კომპონენტის მიხედვით. თითოეული კრიტერიუმი ფასდება 0-2 ქულით, სადაც 0 ნიშნავს რომ კრიტერიუმი არ შეფასდა, 1 - საშუალო შეფასება, 2 - კარგი შეფასება.</t>
  </si>
  <si>
    <t>ბიზნეს გეგმის შეფასების ფორმა</t>
  </si>
  <si>
    <t>1 ქულა - თუ ადმინისტრაციული მიმართულებითაა ბენეფიციარი ჩართული</t>
  </si>
  <si>
    <t>0 ქულა - პერსონალი სრულად დაქირავებულია ჯგუფის შემთხვევაში რომელიმე წევრი არ არის ჩართული ბიზნეს საქმიანობაში</t>
  </si>
  <si>
    <t>2 ქულა - ყველა განმცხადებელი უშუალოდ ჩართულია ბიზნესის განხორციელებაში (არის პირდაპირი მუშა ხელი)</t>
  </si>
  <si>
    <t xml:space="preserve">შინაარსობრივი კრიტერიუმები </t>
  </si>
  <si>
    <t xml:space="preserve">საწარმოებელი პროდუქტი და მომსახურება </t>
  </si>
  <si>
    <t>ბიზნეს საქმიანობაში გამოსაყენებელი არსებული ქონება</t>
  </si>
  <si>
    <t>გაყიდვების სეზონურობა</t>
  </si>
  <si>
    <t>პროდუქციის/მომსახურების გაყიდვის გეოგრაფიული არეალი</t>
  </si>
  <si>
    <t>სამიზნე ბაზარი/მომხმარებლები</t>
  </si>
  <si>
    <t>კონკურენცია</t>
  </si>
  <si>
    <t>ბიუჯეტი</t>
  </si>
  <si>
    <t>შემოსავლები და ხარჯები</t>
  </si>
  <si>
    <t>ბიზნეს გეგმის ქულა (გასაუბრების გარეშე)</t>
  </si>
  <si>
    <t>გასაუბრების ქულა</t>
  </si>
  <si>
    <t>გასაუბრება შეფასება</t>
  </si>
  <si>
    <t>ბიზნეს გეგმა შეფასება</t>
  </si>
  <si>
    <t>ჯამური ქულა</t>
  </si>
  <si>
    <t xml:space="preserve">განმცხადებლის გამოცდილება და ფუნქცია-მოვალეობები </t>
  </si>
  <si>
    <t>0 = განმცხადებელს არ გააჩნია პროდუქციის საწარმოებლად/მომსახურების გასაწევად საჭირო სპეციფიური გამოცდილება და კვალიფიკაცია;
1 = აღნიშნულ სფეროში განმცხადებელს აქვს გარკვეული სახის კვალიფიკაცია ან პრაქტიკული გამოცდილება;
2 = აღნიშნულ სფეროში განმცხადებელს აქვს გარკვეული სახის კვალიფიკაცია და პრაქტიკული გამოცდილება, თუმცა მოწოდებული ინფორმაცია წარმოგენილია ზოგადად/საჭიროებს დაზუსტებას;
3 = განმცხადებლის ფუნქცია-მოვალეობის შესაბამისი კვალიფიკაცია, განათლება და პრაქტიკული გამოცდილება სრულფასოვნად არის აღწერილი და რელევანტურია მოცემული ბიზნესისთვის.</t>
  </si>
  <si>
    <t>0 = არ არის წარმოდგენილი არანაირი ინფორმაცია ბიზნესის სეზონურობასთან დაკავშირებით; 
1 = წარმოდგენილი ინფორმაცია მწირია ან/და გარკვეული საკითხები საჭიროებს დაზუსტებას; 
2 = წარმოდგენილია დეტალური ინფორმაცია ბიზნესის სეზონურობასთან დაკავშირებით, მოყვანილია არგუმენტები.</t>
  </si>
  <si>
    <t xml:space="preserve">0 = არ არის წარმოდგენილი არანაირი ინფორმაცია საწარმოებელი პროდუქციის/მომსახურების დაგეგმილი გაყიდვების გეოგრაფიულ არეალთან დაკავშირებით; 
1 = წარმოდგენილი ინფორმაცია მწირია ან/და გარკვეული საკითხები საჭიროებს დაზუსტებას; 
2 = წარმოდგენილია დეტალური ინფორმაცია  საწარმოებელი პროდუქციის/მომსახურების დაგეგმილი გაყიდვების გეოგრაფიულ არეალთან დაკავშირებით; </t>
  </si>
  <si>
    <t xml:space="preserve">0 = არ არის წარმოდგენილი არანაირი ინფორმაცია საწარმოებელი პროდუქციის/მომსახურების სამიზნე ბაზართან/მომხმარებელთან დაკავშირებით; 
1 = წარმოდგენილი ინფორმაცია მწირია ან/და გარკვეული საკითხები საჭიროებს დაზუსტებას; 
2 = წარმოდგენილია დეტალური ინფორმაცია  საწარმოებელი პროდუქციის/მომსახურების სამიზნე ბაზართან/მომხმარებელთან დაკავშირებით; </t>
  </si>
  <si>
    <t>გასაუბრების ჯამი</t>
  </si>
  <si>
    <t>ბიზნეს-გეგმის ჯამი</t>
  </si>
  <si>
    <t>საბოლოო ქულა (ბიზნეს გეგმას + გასაუბრება)</t>
  </si>
  <si>
    <t xml:space="preserve">0 = თუ ბიზნესის წარმატებისთვის აუცილებელი ქონება არ აქვს და არც იჯარით ასაღები ფართი არ აქვს მოძებნილი.
1 = თუ ბიზნესის განხორციელებისათვის ქონების საკუთრება არის  გადამწყვეტი  და ფართს იღებს იჯარით და ბიზნეს გეგმაში მითითებულია საიჯარო ფართის დეტალები.
2 = თუ ბიზნესის განხორციელებისთვის ქონება არის  საკუთრებაში  ან ბიზნესის წარმატებისთვის ქონების საკუთრება არ არის გადამწყვეტი და ფართს იღებს იჯარით და ბიზნეს გეგმაში მითითებულია საიჯარო ფართის დეტალები.
</t>
  </si>
  <si>
    <t xml:space="preserve">0 = თუ ბიზნესის პროცესი არ არის აღწერილი, დაშვებულია უხეში შეცდომები.
1 = თუ წარმოების პროცესის აღწერისას ინფორმაცია არ არის სრულად მოწოდებული, მაგრამ არსი გასაგებია და შეესაბამება მიღებულ პრაქტიკას.
2 = წარმოებას/მომსახურების პროცესი დეტალურად არის აღწერილი. წარმოდგენილია ინფორმაცია წარმოების/მომსახურების სრული პროცესის, ნედლეულისა თუ მასალების შესყიდვიდან, მზა პროდუქციის მომხმარებლისთვის მიწოდებამდე. ამასთანავე, აღწერილია ძირითადი საშუალებები (შენობა, მიწა   სხვადასხვა სახის დანადგარი და სხვა) და   საბრუნავი საშუალებები (ნედლეული, მასალები), რაც საჭიროა  საწარმოო პროცესისათვის. საჭიროების შემთხვევაში მითითებულია ინფორმაცია ნედლეულის/მასალის/საბრუნავი  საშუალებების მომწოდებლების შესახებ. </t>
  </si>
  <si>
    <t>0 = არ არის წარმოდგენილი არანაირი ინფორმაცია კონკურენციასთან დაკავშირებით;
1 = წარმოდგენილი ინფორმაცია მწირია ან/და გარკვეული საკითხები საჭიროებს დაზუსტებას; 
2 = წარმოდგენილია დეტალური ინფორმაცია  კონკურენციასთან დაკავშირებით, შედარებულია პროდუქტის/მომსახურების ფასი და ხარისხი კონკურენტების ფასთან/ხარისხთან. წარმოდგენილია ის განმასხვავებელი ნიშანთვისებები, რაც გამოარჩევს საწარმოებელ პროდუქტს/მომსახურებას კონკურენტებისგან.</t>
  </si>
  <si>
    <t>0 = თუ გამორჩენილია 1500 ლარზე მეტი ღირებულების აუცილებელი აქტივები ან საბრუნავი საშუალება, ან დაგეგმილია ნაკლებად რელევანტური ან ძვირადღირებული აქტივების შეძენა
1 = გამორჩენილია მნიშვნელოვანი, მაგრამ შედარებით დაბალი ღირებულების აქტივები (მაქსიმუმ 1500 ლარამდე აქტივები ან ხარჯები, მაგ ტრანსპორტირების ხარჯი, წვრილმანი ტექნიკა, სასტუმროსთვის ტექსტილი და მსგავსი)
2 = დაგეგმილია მხოლოდ საჭირო აქტივებს შესყიდვა საბაზრო ფასად. ბიზნეს გეგმაში ჩანს, რომ ბიზნესისთვის აუცილებელი ყველა აქტივი, საბრუნავი და სხვა აუცილებელი ხარჯი ან არსებულ ქონებაშია ან გათვალისწინებულია ბიუჯეტში.</t>
  </si>
  <si>
    <t>0 = არ არის წარმოდგენილი ინფორმაცია ან ვერ ირკვევა ბიზნესიდეის არსი
1 = ინფორმაცია წარმოდგენილია ნაწილობრივ და პროექტის განხორციელება საეჭვოა; 
2 =  ინფორმაციის უმეტესი ნაწილი წარმოდგენილია, თუმცა - საჭიროებს დაზუსტებას; 
3 = ინფორმაცია ყველა აუცილებელ საკითხზე არის სრულყოფილად წარმოდგენილი და ბიზნესიდეის განხორციელება რეალისტურია.</t>
  </si>
  <si>
    <t>0 = მთელი ბიზნესის გეგმის წაკითხვის შემდეგ, არ არის გასაგები პროდუქტის შინაარსი ან მისი კონკურენტული უპირატესობა
1 = სავალდებულო  ინფორმაცია სრულყოფილაად არ არის წარმოდგენილი თუმცა პროდუქტის არსი გასაგებია.
2 = საწარმოს მიერ გამოსაშვები ყოველი პროდუქტი/შეთავაზებული სერვისი წარმოდგენილია ცალ-ცალკე მათი მახასიათებლებით. 
პროდუქტის ან მომსახურების ნიშან-თვისებები აღწერილია და ბენეფიციარი ხსნის რით იქნება გამორჩეული მისი პროდუქტი/მომსახურება (შეფუთვა,ფასი, ხარისხი) და ასევე წარმოაჩენს პროდუქტის /მომსახურების კონკურენტულ უპირატესობას (ასეთის არსებობის შემთხვევაში).</t>
  </si>
  <si>
    <t>0 = თუ არ არის შევსებული შემოსავლების/ხარჯების  ნებისმიერი ერთი გრაფა მაინც; არ არის ნაჩვენები ბიზნესის მიერ დაგეგმილი პროდუქტის/მომსახურების შემოსავლის მისაღებად აუცილებელი ყველა ხარჯი; თუ მოგება არარეალურად მაღალია, იმის გამო რომ გაბერილია შემოსავალი, ან შემცირებულია ხარჯები; 
1 = ნაჩვენებია ბიზნესის მიერ დაგეგმილი პროდუქტის ან მომსახურების შემოსავალი და ხარჯი, რაოდენობა მეტწილად შეესაბამება ბიზნესის სიმძლავრეს და ბაზრის მოთხოვნას
2 = ნაჩვენებია ბიზნესის მიერ დაგეგმილი პროდუქტის ან მომსახურების შემოსავალი და ხარჯი, რაოდენობა სრულად შეესაბამება ბიზნესის სიმძლავრეს და ბაზრის მოთხოვნას, შემოსავლები ასახავს სეზონურობას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</si>
</sst>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0.000%"/>
    <numFmt numFmtId="166" formatCode="#,##0.000_);\(#,##0.000\)"/>
  </numFmts>
  <fonts count="57">
    <font>
      <sz val="11"/>
      <color theme="1"/>
      <name val="Calibri"/>
      <family val="2"/>
      <scheme val="minor"/>
    </font>
    <font>
      <sz val="10"/>
      <color theme="1"/>
      <name val="Calibri"/>
      <family val="2"/>
      <charset val="204"/>
      <scheme val="minor"/>
    </font>
    <font>
      <b/>
      <sz val="13.2"/>
      <color theme="1"/>
      <name val="AcadMtavr"/>
    </font>
    <font>
      <b/>
      <sz val="12.1"/>
      <color rgb="FF000000"/>
      <name val="Calibri"/>
      <family val="2"/>
      <charset val="204"/>
      <scheme val="minor"/>
    </font>
    <font>
      <b/>
      <sz val="15.4"/>
      <color rgb="FF000000"/>
      <name val="Calibri"/>
      <family val="2"/>
      <charset val="204"/>
      <scheme val="minor"/>
    </font>
    <font>
      <b/>
      <sz val="13.2"/>
      <color rgb="FF000000"/>
      <name val="Calibri"/>
      <family val="2"/>
      <charset val="204"/>
      <scheme val="minor"/>
    </font>
    <font>
      <b/>
      <sz val="11"/>
      <color rgb="FF000000"/>
      <name val="Calibri"/>
      <family val="2"/>
      <charset val="204"/>
      <scheme val="minor"/>
    </font>
    <font>
      <sz val="11"/>
      <color rgb="FF000000"/>
      <name val="Merriweather"/>
    </font>
    <font>
      <sz val="11"/>
      <color rgb="FF000000"/>
      <name val="Calibri"/>
      <family val="2"/>
      <charset val="204"/>
      <scheme val="minor"/>
    </font>
    <font>
      <b/>
      <sz val="12.1"/>
      <color theme="1"/>
      <name val="Calibri"/>
      <family val="2"/>
      <charset val="204"/>
      <scheme val="minor"/>
    </font>
    <font>
      <b/>
      <sz val="13.2"/>
      <color rgb="FF000000"/>
      <name val="Merriweather"/>
    </font>
    <font>
      <sz val="12.1"/>
      <color rgb="FF000000"/>
      <name val="Calibri"/>
      <family val="2"/>
      <charset val="204"/>
      <scheme val="minor"/>
    </font>
    <font>
      <b/>
      <sz val="9.9"/>
      <color rgb="FF000000"/>
      <name val="Calibri"/>
      <family val="2"/>
      <charset val="204"/>
      <scheme val="minor"/>
    </font>
    <font>
      <b/>
      <sz val="13.2"/>
      <color theme="1"/>
      <name val="AcadNusx"/>
    </font>
    <font>
      <b/>
      <i/>
      <sz val="13.2"/>
      <color theme="1"/>
      <name val="AcadNusx"/>
    </font>
    <font>
      <sz val="11"/>
      <color theme="1"/>
      <name val="Calibri"/>
      <family val="2"/>
      <scheme val="minor"/>
    </font>
    <font>
      <sz val="11"/>
      <color rgb="FFFF0000"/>
      <name val="Merriweather"/>
    </font>
    <font>
      <b/>
      <sz val="14"/>
      <color rgb="FF000000"/>
      <name val="Calibri"/>
      <family val="2"/>
      <charset val="204"/>
      <scheme val="minor"/>
    </font>
    <font>
      <b/>
      <sz val="12"/>
      <color rgb="FF000000"/>
      <name val="Calibri"/>
      <family val="2"/>
      <charset val="204"/>
      <scheme val="minor"/>
    </font>
    <font>
      <b/>
      <sz val="12.1"/>
      <color rgb="FFFF0000"/>
      <name val="Calibri"/>
      <family val="2"/>
      <charset val="204"/>
      <scheme val="minor"/>
    </font>
    <font>
      <sz val="12.1"/>
      <color rgb="FFFF0000"/>
      <name val="Calibri"/>
      <family val="2"/>
      <charset val="204"/>
      <scheme val="minor"/>
    </font>
    <font>
      <sz val="11"/>
      <color rgb="FFFF0000"/>
      <name val="Calibri"/>
      <family val="2"/>
      <scheme val="minor"/>
    </font>
    <font>
      <sz val="10"/>
      <color rgb="FFFF0000"/>
      <name val="Calibri"/>
      <family val="2"/>
      <charset val="204"/>
      <scheme val="minor"/>
    </font>
    <font>
      <b/>
      <sz val="10"/>
      <color rgb="FF000000"/>
      <name val="Calibri"/>
      <family val="2"/>
      <charset val="204"/>
      <scheme val="minor"/>
    </font>
    <font>
      <sz val="10"/>
      <color rgb="FF000000"/>
      <name val="Merriweather"/>
    </font>
    <font>
      <sz val="11"/>
      <color rgb="FFFF0000"/>
      <name val="Calibri"/>
      <family val="2"/>
      <charset val="204"/>
      <scheme val="minor"/>
    </font>
    <font>
      <sz val="9"/>
      <color indexed="81"/>
      <name val="Tahoma"/>
      <family val="2"/>
    </font>
    <font>
      <b/>
      <sz val="9"/>
      <color indexed="81"/>
      <name val="Tahoma"/>
      <family val="2"/>
    </font>
    <font>
      <b/>
      <sz val="12.1"/>
      <name val="Calibri"/>
      <family val="2"/>
      <charset val="204"/>
      <scheme val="minor"/>
    </font>
    <font>
      <b/>
      <sz val="10"/>
      <name val="Calibri"/>
      <family val="2"/>
      <charset val="204"/>
      <scheme val="minor"/>
    </font>
    <font>
      <sz val="10"/>
      <name val="Merriweather"/>
    </font>
    <font>
      <sz val="12.1"/>
      <name val="Calibri"/>
      <family val="2"/>
      <charset val="204"/>
      <scheme val="minor"/>
    </font>
    <font>
      <sz val="11"/>
      <name val="Calibri"/>
      <family val="2"/>
      <charset val="204"/>
      <scheme val="minor"/>
    </font>
    <font>
      <b/>
      <sz val="13.2"/>
      <name val="Calibri"/>
      <family val="2"/>
      <charset val="204"/>
      <scheme val="minor"/>
    </font>
    <font>
      <sz val="11"/>
      <name val="Merriweather"/>
    </font>
    <font>
      <b/>
      <sz val="12.1"/>
      <color rgb="FF000000"/>
      <name val="Calibri"/>
      <family val="2"/>
      <scheme val="minor"/>
    </font>
    <font>
      <b/>
      <sz val="15.4"/>
      <color theme="4" tint="-0.499984740745262"/>
      <name val="Calibri"/>
      <family val="2"/>
      <charset val="204"/>
      <scheme val="minor"/>
    </font>
    <font>
      <b/>
      <sz val="11"/>
      <color theme="1"/>
      <name val="Calibri"/>
      <family val="2"/>
      <scheme val="minor"/>
    </font>
    <font>
      <sz val="10"/>
      <color theme="1"/>
      <name val="Sylfaen"/>
      <family val="1"/>
    </font>
    <font>
      <b/>
      <sz val="14"/>
      <color theme="1"/>
      <name val="Calibri"/>
      <family val="2"/>
      <scheme val="minor"/>
    </font>
    <font>
      <sz val="10"/>
      <color theme="1"/>
      <name val="Calibri"/>
      <family val="2"/>
      <scheme val="minor"/>
    </font>
    <font>
      <sz val="11"/>
      <name val="Calibri"/>
      <family val="2"/>
      <scheme val="minor"/>
    </font>
    <font>
      <sz val="11"/>
      <color rgb="FF000000"/>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4"/>
      <color theme="3"/>
      <name val="Calibri"/>
      <family val="2"/>
      <scheme val="minor"/>
    </font>
    <font>
      <b/>
      <sz val="11"/>
      <color theme="3"/>
      <name val="Calibri"/>
      <family val="2"/>
      <charset val="204"/>
      <scheme val="minor"/>
    </font>
    <font>
      <sz val="18"/>
      <color theme="3"/>
      <name val="Calibri"/>
      <family val="2"/>
      <charset val="204"/>
      <scheme val="minor"/>
    </font>
    <font>
      <b/>
      <sz val="20"/>
      <color theme="8" tint="-0.499984740745262"/>
      <name val="AcadMtavr"/>
    </font>
    <font>
      <b/>
      <sz val="18"/>
      <color rgb="FF000000"/>
      <name val="Calibri"/>
      <family val="2"/>
      <charset val="204"/>
      <scheme val="minor"/>
    </font>
    <font>
      <b/>
      <sz val="12"/>
      <color theme="3"/>
      <name val="Calibri"/>
      <family val="2"/>
      <scheme val="minor"/>
    </font>
    <font>
      <sz val="12"/>
      <color theme="1"/>
      <name val="Calibri"/>
      <family val="2"/>
      <scheme val="minor"/>
    </font>
    <font>
      <b/>
      <sz val="18"/>
      <color theme="3"/>
      <name val="Calibri"/>
      <family val="2"/>
      <charset val="204"/>
      <scheme val="minor"/>
    </font>
    <font>
      <b/>
      <sz val="22"/>
      <color rgb="FFFF0000"/>
      <name val="Calibri"/>
      <family val="2"/>
      <charset val="204"/>
      <scheme val="minor"/>
    </font>
    <font>
      <b/>
      <sz val="26"/>
      <color theme="1"/>
      <name val="Calibri"/>
      <family val="2"/>
      <scheme val="minor"/>
    </font>
    <font>
      <b/>
      <sz val="48"/>
      <color rgb="FFFF0000"/>
      <name val="Calibri"/>
      <family val="2"/>
      <scheme val="minor"/>
    </font>
  </fonts>
  <fills count="14">
    <fill>
      <patternFill patternType="none"/>
    </fill>
    <fill>
      <patternFill patternType="gray125"/>
    </fill>
    <fill>
      <patternFill patternType="solid">
        <fgColor rgb="FFF3F3F3"/>
        <bgColor indexed="64"/>
      </patternFill>
    </fill>
    <fill>
      <patternFill patternType="solid">
        <fgColor rgb="FFBFBFBF"/>
        <bgColor indexed="64"/>
      </patternFill>
    </fill>
    <fill>
      <patternFill patternType="solid">
        <fgColor rgb="FFD8D8D8"/>
        <bgColor indexed="64"/>
      </patternFill>
    </fill>
    <fill>
      <patternFill patternType="solid">
        <fgColor rgb="FFCFE2F3"/>
        <bgColor indexed="64"/>
      </patternFill>
    </fill>
    <fill>
      <patternFill patternType="solid">
        <fgColor rgb="FFF2F2F2"/>
        <bgColor indexed="64"/>
      </patternFill>
    </fill>
    <fill>
      <patternFill patternType="solid">
        <fgColor theme="4"/>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top/>
      <bottom style="medium">
        <color rgb="FFCCCCCC"/>
      </bottom>
      <diagonal/>
    </border>
    <border>
      <left/>
      <right style="medium">
        <color rgb="FF000000"/>
      </right>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CCCCCC"/>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medium">
        <color rgb="FFCCCCCC"/>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CCCCCC"/>
      </bottom>
      <diagonal/>
    </border>
    <border>
      <left/>
      <right style="medium">
        <color rgb="FFCCCCCC"/>
      </right>
      <top style="medium">
        <color rgb="FF000000"/>
      </top>
      <bottom style="medium">
        <color rgb="FFCCCCCC"/>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CCCCCC"/>
      </left>
      <right style="medium">
        <color rgb="FFCCCCCC"/>
      </right>
      <top/>
      <bottom style="medium">
        <color rgb="FFCCCCCC"/>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CCCCCC"/>
      </left>
      <right style="medium">
        <color rgb="FF000000"/>
      </right>
      <top style="medium">
        <color indexed="64"/>
      </top>
      <bottom style="medium">
        <color rgb="FF000000"/>
      </bottom>
      <diagonal/>
    </border>
    <border>
      <left/>
      <right/>
      <top style="medium">
        <color indexed="64"/>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CCCCCC"/>
      </left>
      <right style="medium">
        <color indexed="64"/>
      </right>
      <top style="medium">
        <color rgb="FFCCCCCC"/>
      </top>
      <bottom/>
      <diagonal/>
    </border>
    <border>
      <left style="medium">
        <color indexed="64"/>
      </left>
      <right/>
      <top/>
      <bottom style="medium">
        <color rgb="FF000000"/>
      </bottom>
      <diagonal/>
    </border>
    <border>
      <left style="medium">
        <color rgb="FFCCCCCC"/>
      </left>
      <right style="medium">
        <color indexed="64"/>
      </right>
      <top/>
      <bottom/>
      <diagonal/>
    </border>
    <border>
      <left style="medium">
        <color indexed="64"/>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CCCCCC"/>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top/>
      <bottom style="medium">
        <color rgb="FF000000"/>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rgb="FFCCCCCC"/>
      </left>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medium">
        <color rgb="FFCCCCCC"/>
      </left>
      <right/>
      <top style="medium">
        <color rgb="FFCCCCCC"/>
      </top>
      <bottom style="medium">
        <color rgb="FF000000"/>
      </bottom>
      <diagonal/>
    </border>
    <border>
      <left style="medium">
        <color indexed="64"/>
      </left>
      <right style="medium">
        <color rgb="FFCCCCCC"/>
      </right>
      <top style="medium">
        <color indexed="64"/>
      </top>
      <bottom style="medium">
        <color indexed="64"/>
      </bottom>
      <diagonal/>
    </border>
    <border>
      <left style="medium">
        <color rgb="FFCCCCCC"/>
      </left>
      <right style="medium">
        <color rgb="FFCCCCCC"/>
      </right>
      <top/>
      <bottom/>
      <diagonal/>
    </border>
    <border>
      <left style="medium">
        <color rgb="FFCCCCCC"/>
      </left>
      <right style="medium">
        <color rgb="FFCCCCCC"/>
      </right>
      <top style="medium">
        <color indexed="64"/>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9"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cellStyleXfs>
  <cellXfs count="267">
    <xf numFmtId="0" fontId="0" fillId="0" borderId="0" xfId="0"/>
    <xf numFmtId="0" fontId="1" fillId="0" borderId="1" xfId="0" applyFont="1" applyBorder="1" applyAlignment="1">
      <alignment wrapText="1"/>
    </xf>
    <xf numFmtId="0" fontId="1" fillId="0" borderId="5" xfId="0" applyFont="1" applyBorder="1" applyAlignment="1">
      <alignment wrapText="1"/>
    </xf>
    <xf numFmtId="0" fontId="6" fillId="0" borderId="7" xfId="0" applyFont="1" applyBorder="1" applyAlignment="1">
      <alignment vertical="top" wrapText="1"/>
    </xf>
    <xf numFmtId="0" fontId="7" fillId="0" borderId="7" xfId="0" applyFont="1" applyBorder="1" applyAlignment="1">
      <alignment horizontal="left" vertical="top" wrapText="1"/>
    </xf>
    <xf numFmtId="0" fontId="1" fillId="0" borderId="7" xfId="0" applyFont="1" applyBorder="1" applyAlignment="1">
      <alignment wrapText="1"/>
    </xf>
    <xf numFmtId="0" fontId="6" fillId="0" borderId="7" xfId="0" applyFont="1" applyBorder="1" applyAlignment="1">
      <alignment horizontal="center" vertical="top" wrapText="1"/>
    </xf>
    <xf numFmtId="0" fontId="3" fillId="0" borderId="7" xfId="0" applyFont="1" applyBorder="1" applyAlignment="1">
      <alignment horizontal="center" vertical="top" wrapText="1"/>
    </xf>
    <xf numFmtId="0" fontId="14" fillId="2" borderId="7" xfId="0" applyFont="1" applyFill="1" applyBorder="1" applyAlignment="1">
      <alignment horizontal="center" vertical="top" wrapText="1"/>
    </xf>
    <xf numFmtId="0" fontId="11" fillId="6" borderId="5" xfId="0" applyFont="1" applyFill="1" applyBorder="1" applyAlignment="1">
      <alignment horizontal="right" vertical="center"/>
    </xf>
    <xf numFmtId="0" fontId="1" fillId="2" borderId="6" xfId="0" applyFont="1" applyFill="1" applyBorder="1" applyAlignment="1">
      <alignment wrapText="1"/>
    </xf>
    <xf numFmtId="0" fontId="3" fillId="0" borderId="19" xfId="0" applyFont="1" applyBorder="1" applyAlignment="1">
      <alignment horizontal="center" vertical="top" wrapText="1"/>
    </xf>
    <xf numFmtId="0" fontId="7" fillId="0" borderId="19" xfId="0" applyFont="1" applyBorder="1" applyAlignment="1">
      <alignment horizontal="left" vertical="top" wrapText="1"/>
    </xf>
    <xf numFmtId="0" fontId="1" fillId="0" borderId="20" xfId="0" applyFont="1" applyBorder="1" applyAlignment="1">
      <alignment wrapText="1"/>
    </xf>
    <xf numFmtId="0" fontId="1" fillId="0" borderId="0" xfId="0" applyFont="1" applyBorder="1" applyAlignment="1">
      <alignment wrapText="1"/>
    </xf>
    <xf numFmtId="0" fontId="1" fillId="2" borderId="0" xfId="0" applyFont="1" applyFill="1" applyBorder="1" applyAlignment="1">
      <alignment wrapText="1"/>
    </xf>
    <xf numFmtId="0" fontId="14" fillId="2" borderId="0" xfId="0" applyFont="1" applyFill="1" applyBorder="1" applyAlignment="1">
      <alignment horizontal="center" vertical="top" wrapText="1"/>
    </xf>
    <xf numFmtId="0" fontId="11" fillId="6" borderId="22" xfId="0" applyFont="1" applyFill="1" applyBorder="1" applyAlignment="1">
      <alignment horizontal="right" vertical="center"/>
    </xf>
    <xf numFmtId="0" fontId="11" fillId="6" borderId="23" xfId="0" applyFont="1" applyFill="1" applyBorder="1" applyAlignment="1">
      <alignment horizontal="right" vertical="center"/>
    </xf>
    <xf numFmtId="0" fontId="10" fillId="7" borderId="24" xfId="0" applyFont="1" applyFill="1" applyBorder="1" applyAlignment="1">
      <alignment horizontal="center" vertical="top" wrapText="1"/>
    </xf>
    <xf numFmtId="0" fontId="5" fillId="7" borderId="24" xfId="0" applyFont="1" applyFill="1" applyBorder="1" applyAlignment="1">
      <alignment horizontal="center" vertical="center"/>
    </xf>
    <xf numFmtId="0" fontId="5" fillId="5" borderId="25" xfId="0" applyFont="1" applyFill="1" applyBorder="1" applyAlignment="1">
      <alignment horizontal="center" vertical="center"/>
    </xf>
    <xf numFmtId="0" fontId="10" fillId="5" borderId="24" xfId="0" applyFont="1" applyFill="1" applyBorder="1" applyAlignment="1">
      <alignment horizontal="center" vertical="top" wrapText="1"/>
    </xf>
    <xf numFmtId="0" fontId="4" fillId="3" borderId="21" xfId="0" applyFont="1" applyFill="1" applyBorder="1" applyAlignment="1">
      <alignment horizontal="right" vertical="center"/>
    </xf>
    <xf numFmtId="0" fontId="18" fillId="4" borderId="21" xfId="0" applyFont="1" applyFill="1" applyBorder="1" applyAlignment="1">
      <alignment vertical="center"/>
    </xf>
    <xf numFmtId="0" fontId="5" fillId="5" borderId="21" xfId="0" applyFont="1" applyFill="1" applyBorder="1" applyAlignment="1">
      <alignment horizontal="center" vertical="center"/>
    </xf>
    <xf numFmtId="0" fontId="1" fillId="0" borderId="22" xfId="0" applyFont="1" applyBorder="1" applyAlignment="1">
      <alignment wrapText="1"/>
    </xf>
    <xf numFmtId="0" fontId="1" fillId="0" borderId="26" xfId="0" applyFont="1" applyBorder="1" applyAlignment="1">
      <alignment wrapText="1"/>
    </xf>
    <xf numFmtId="0" fontId="3" fillId="2" borderId="27" xfId="0" applyFont="1" applyFill="1" applyBorder="1" applyAlignment="1">
      <alignment horizontal="center" vertical="center"/>
    </xf>
    <xf numFmtId="0" fontId="4" fillId="4" borderId="30" xfId="0" applyFont="1" applyFill="1" applyBorder="1"/>
    <xf numFmtId="0" fontId="18" fillId="4" borderId="31" xfId="0" applyFont="1" applyFill="1" applyBorder="1" applyAlignment="1">
      <alignment vertical="center"/>
    </xf>
    <xf numFmtId="0" fontId="3" fillId="2" borderId="32" xfId="0" applyFont="1" applyFill="1" applyBorder="1" applyAlignment="1">
      <alignment horizontal="center" vertical="center"/>
    </xf>
    <xf numFmtId="0" fontId="9" fillId="2" borderId="34" xfId="0" applyFont="1" applyFill="1" applyBorder="1" applyAlignment="1">
      <alignment horizontal="center" vertical="center"/>
    </xf>
    <xf numFmtId="0" fontId="11" fillId="6" borderId="35" xfId="0" applyFont="1" applyFill="1" applyBorder="1" applyAlignment="1">
      <alignment horizontal="right" vertical="center"/>
    </xf>
    <xf numFmtId="0" fontId="11" fillId="6" borderId="36" xfId="0" applyFont="1" applyFill="1" applyBorder="1" applyAlignment="1">
      <alignment horizontal="right" vertical="center"/>
    </xf>
    <xf numFmtId="0" fontId="11" fillId="6" borderId="37" xfId="0" applyFont="1" applyFill="1" applyBorder="1" applyAlignment="1">
      <alignment horizontal="right" vertical="center"/>
    </xf>
    <xf numFmtId="0" fontId="3" fillId="2" borderId="34" xfId="0" applyFont="1" applyFill="1" applyBorder="1" applyAlignment="1">
      <alignment horizontal="center" vertical="center"/>
    </xf>
    <xf numFmtId="0" fontId="8" fillId="6" borderId="35" xfId="0" applyFont="1" applyFill="1" applyBorder="1" applyAlignment="1">
      <alignment horizontal="right" vertical="center"/>
    </xf>
    <xf numFmtId="0" fontId="8" fillId="6" borderId="36" xfId="0" applyFont="1" applyFill="1" applyBorder="1" applyAlignment="1">
      <alignment horizontal="right" vertical="center"/>
    </xf>
    <xf numFmtId="0" fontId="8" fillId="6" borderId="37" xfId="0" applyFont="1" applyFill="1" applyBorder="1" applyAlignment="1">
      <alignment horizontal="right" vertical="center"/>
    </xf>
    <xf numFmtId="0" fontId="1" fillId="2" borderId="34" xfId="0" applyFont="1" applyFill="1" applyBorder="1" applyAlignment="1">
      <alignment wrapText="1"/>
    </xf>
    <xf numFmtId="0" fontId="9" fillId="2" borderId="38" xfId="0" applyFont="1" applyFill="1" applyBorder="1" applyAlignment="1">
      <alignment horizontal="center" vertical="center"/>
    </xf>
    <xf numFmtId="0" fontId="10" fillId="7" borderId="33" xfId="0" applyFont="1" applyFill="1" applyBorder="1" applyAlignment="1">
      <alignment vertical="top" wrapText="1"/>
    </xf>
    <xf numFmtId="0" fontId="8" fillId="6" borderId="39" xfId="0" applyFont="1" applyFill="1" applyBorder="1" applyAlignment="1">
      <alignment horizontal="right" vertical="center"/>
    </xf>
    <xf numFmtId="0" fontId="11" fillId="6" borderId="39" xfId="0" applyFont="1" applyFill="1" applyBorder="1" applyAlignment="1">
      <alignment horizontal="right" vertical="center"/>
    </xf>
    <xf numFmtId="0" fontId="9" fillId="2" borderId="40" xfId="0" applyFont="1" applyFill="1" applyBorder="1" applyAlignment="1">
      <alignment horizontal="center" vertical="center"/>
    </xf>
    <xf numFmtId="0" fontId="12" fillId="0" borderId="41" xfId="0" applyFont="1" applyBorder="1" applyAlignment="1">
      <alignment horizontal="center" vertical="top" wrapText="1"/>
    </xf>
    <xf numFmtId="0" fontId="1" fillId="0" borderId="25" xfId="0" applyFont="1" applyBorder="1" applyAlignment="1">
      <alignment wrapText="1"/>
    </xf>
    <xf numFmtId="0" fontId="4" fillId="3" borderId="21" xfId="0" applyFont="1" applyFill="1" applyBorder="1" applyAlignment="1">
      <alignment vertical="center" wrapText="1"/>
    </xf>
    <xf numFmtId="10" fontId="5" fillId="7" borderId="24" xfId="1" applyNumberFormat="1" applyFont="1" applyFill="1" applyBorder="1" applyAlignment="1">
      <alignment horizontal="center" vertical="center"/>
    </xf>
    <xf numFmtId="10" fontId="5" fillId="5" borderId="21" xfId="1" applyNumberFormat="1" applyFont="1" applyFill="1" applyBorder="1" applyAlignment="1">
      <alignment horizontal="center" vertical="center"/>
    </xf>
    <xf numFmtId="10" fontId="11" fillId="6" borderId="21" xfId="1" applyNumberFormat="1" applyFont="1" applyFill="1" applyBorder="1" applyAlignment="1">
      <alignment horizontal="right" vertical="center"/>
    </xf>
    <xf numFmtId="10" fontId="4" fillId="3" borderId="21" xfId="1" applyNumberFormat="1" applyFont="1" applyFill="1" applyBorder="1" applyAlignment="1">
      <alignment vertical="center" wrapText="1"/>
    </xf>
    <xf numFmtId="10" fontId="8" fillId="6" borderId="39" xfId="1" applyNumberFormat="1" applyFont="1" applyFill="1" applyBorder="1" applyAlignment="1">
      <alignment horizontal="right" vertical="center"/>
    </xf>
    <xf numFmtId="10" fontId="10" fillId="7" borderId="24" xfId="1" applyNumberFormat="1" applyFont="1" applyFill="1" applyBorder="1" applyAlignment="1">
      <alignment horizontal="center" vertical="top" wrapText="1"/>
    </xf>
    <xf numFmtId="10" fontId="4" fillId="3" borderId="21" xfId="1" applyNumberFormat="1" applyFont="1" applyFill="1" applyBorder="1" applyAlignment="1">
      <alignment horizontal="right" vertical="center"/>
    </xf>
    <xf numFmtId="0" fontId="19" fillId="2" borderId="34" xfId="0" applyFont="1" applyFill="1" applyBorder="1" applyAlignment="1">
      <alignment horizontal="center" vertical="center"/>
    </xf>
    <xf numFmtId="0" fontId="19" fillId="0" borderId="7" xfId="0" applyFont="1" applyBorder="1" applyAlignment="1">
      <alignment horizontal="center" vertical="top" wrapText="1"/>
    </xf>
    <xf numFmtId="0" fontId="16" fillId="0" borderId="7" xfId="0" applyFont="1" applyBorder="1" applyAlignment="1">
      <alignment horizontal="left" vertical="top" wrapText="1"/>
    </xf>
    <xf numFmtId="0" fontId="21" fillId="0" borderId="0" xfId="0" applyFont="1"/>
    <xf numFmtId="0" fontId="22" fillId="0" borderId="7" xfId="0" applyFont="1" applyBorder="1" applyAlignment="1">
      <alignment wrapText="1"/>
    </xf>
    <xf numFmtId="0" fontId="0" fillId="0" borderId="0" xfId="0" applyAlignment="1">
      <alignment horizontal="left"/>
    </xf>
    <xf numFmtId="0" fontId="21" fillId="0" borderId="0" xfId="0" applyFont="1" applyAlignment="1">
      <alignment horizontal="left"/>
    </xf>
    <xf numFmtId="0" fontId="23" fillId="0" borderId="45" xfId="0" applyFont="1" applyBorder="1" applyAlignment="1">
      <alignment horizontal="center" vertical="top" wrapText="1"/>
    </xf>
    <xf numFmtId="0" fontId="23" fillId="0" borderId="47" xfId="0" applyFont="1" applyBorder="1" applyAlignment="1">
      <alignment horizontal="center" vertical="top" wrapText="1"/>
    </xf>
    <xf numFmtId="0" fontId="1" fillId="0" borderId="1" xfId="0" applyFont="1" applyBorder="1" applyAlignment="1">
      <alignment horizontal="center" wrapText="1"/>
    </xf>
    <xf numFmtId="0" fontId="11" fillId="6" borderId="22" xfId="0" applyFont="1" applyFill="1" applyBorder="1" applyAlignment="1">
      <alignment horizontal="center" vertical="center"/>
    </xf>
    <xf numFmtId="0" fontId="18" fillId="4" borderId="31" xfId="0" applyFont="1" applyFill="1" applyBorder="1" applyAlignment="1">
      <alignment horizontal="center" vertical="center"/>
    </xf>
    <xf numFmtId="0" fontId="11" fillId="6" borderId="5" xfId="0" applyFont="1" applyFill="1" applyBorder="1" applyAlignment="1">
      <alignment horizontal="center" vertical="center"/>
    </xf>
    <xf numFmtId="0" fontId="20" fillId="6" borderId="5" xfId="0" applyFont="1" applyFill="1" applyBorder="1" applyAlignment="1">
      <alignment horizontal="center" vertical="center"/>
    </xf>
    <xf numFmtId="0" fontId="0" fillId="0" borderId="0" xfId="0" applyAlignment="1">
      <alignment horizontal="center"/>
    </xf>
    <xf numFmtId="0" fontId="4" fillId="3" borderId="21" xfId="0" applyFont="1" applyFill="1" applyBorder="1" applyAlignment="1">
      <alignment horizontal="center" vertical="center"/>
    </xf>
    <xf numFmtId="0" fontId="1" fillId="0" borderId="26" xfId="0" applyFont="1" applyBorder="1" applyAlignment="1">
      <alignment horizontal="center" wrapText="1"/>
    </xf>
    <xf numFmtId="0" fontId="1" fillId="0" borderId="0" xfId="0" applyFont="1" applyBorder="1" applyAlignment="1">
      <alignment horizontal="center" wrapText="1"/>
    </xf>
    <xf numFmtId="0" fontId="11" fillId="6" borderId="0" xfId="0" applyFont="1" applyFill="1" applyBorder="1" applyAlignment="1">
      <alignment horizontal="center" vertical="center"/>
    </xf>
    <xf numFmtId="0" fontId="20" fillId="6" borderId="48" xfId="0" applyFont="1" applyFill="1" applyBorder="1" applyAlignment="1">
      <alignment horizontal="center" vertical="center"/>
    </xf>
    <xf numFmtId="0" fontId="11" fillId="6" borderId="48" xfId="0" applyFont="1" applyFill="1" applyBorder="1" applyAlignment="1">
      <alignment horizontal="center" vertical="center"/>
    </xf>
    <xf numFmtId="0" fontId="1" fillId="0" borderId="49" xfId="0" applyFont="1" applyBorder="1" applyAlignment="1">
      <alignment wrapText="1"/>
    </xf>
    <xf numFmtId="0" fontId="0" fillId="0" borderId="0" xfId="0" applyAlignment="1">
      <alignment horizontal="center"/>
    </xf>
    <xf numFmtId="0" fontId="3" fillId="0" borderId="19" xfId="0" applyFont="1" applyBorder="1" applyAlignment="1">
      <alignment horizontal="center" vertical="center" wrapText="1"/>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0" xfId="0" applyFont="1" applyFill="1" applyBorder="1" applyAlignment="1">
      <alignment horizontal="center" vertical="center"/>
    </xf>
    <xf numFmtId="9" fontId="20" fillId="6" borderId="48" xfId="1" applyFont="1" applyFill="1" applyBorder="1" applyAlignment="1">
      <alignment horizontal="center" vertical="center"/>
    </xf>
    <xf numFmtId="9" fontId="4" fillId="3" borderId="21" xfId="1" applyFont="1" applyFill="1" applyBorder="1" applyAlignment="1">
      <alignment horizontal="center" vertical="center"/>
    </xf>
    <xf numFmtId="9" fontId="5" fillId="5" borderId="0" xfId="1" applyFont="1" applyFill="1" applyBorder="1" applyAlignment="1">
      <alignment horizontal="center" vertical="center"/>
    </xf>
    <xf numFmtId="9" fontId="5" fillId="5" borderId="21" xfId="1" applyFont="1" applyFill="1" applyBorder="1" applyAlignment="1">
      <alignment horizontal="center" vertical="center"/>
    </xf>
    <xf numFmtId="165" fontId="20" fillId="6" borderId="48" xfId="1" applyNumberFormat="1" applyFont="1" applyFill="1" applyBorder="1" applyAlignment="1">
      <alignment horizontal="center" vertical="center"/>
    </xf>
    <xf numFmtId="0" fontId="25" fillId="6" borderId="35" xfId="0" applyFont="1" applyFill="1" applyBorder="1" applyAlignment="1">
      <alignment horizontal="right" vertical="center"/>
    </xf>
    <xf numFmtId="0" fontId="28" fillId="2" borderId="34" xfId="0" applyFont="1" applyFill="1" applyBorder="1" applyAlignment="1">
      <alignment horizontal="center" vertical="center"/>
    </xf>
    <xf numFmtId="0" fontId="29" fillId="0" borderId="47" xfId="0" applyFont="1" applyBorder="1" applyAlignment="1">
      <alignment horizontal="center" vertical="top" wrapText="1"/>
    </xf>
    <xf numFmtId="0" fontId="31" fillId="6" borderId="5" xfId="0" applyFont="1" applyFill="1" applyBorder="1" applyAlignment="1">
      <alignment horizontal="center" vertical="center"/>
    </xf>
    <xf numFmtId="0" fontId="31" fillId="6" borderId="48" xfId="0" applyFont="1" applyFill="1" applyBorder="1" applyAlignment="1">
      <alignment horizontal="center" vertical="center"/>
    </xf>
    <xf numFmtId="0" fontId="32" fillId="6" borderId="35" xfId="0" applyFont="1" applyFill="1" applyBorder="1" applyAlignment="1">
      <alignment horizontal="right" vertical="center"/>
    </xf>
    <xf numFmtId="0" fontId="32" fillId="0" borderId="0" xfId="0" applyFont="1" applyAlignment="1">
      <alignment horizontal="left"/>
    </xf>
    <xf numFmtId="0" fontId="31" fillId="6" borderId="36" xfId="0" applyFont="1" applyFill="1" applyBorder="1" applyAlignment="1">
      <alignment horizontal="right" vertical="center"/>
    </xf>
    <xf numFmtId="0" fontId="33" fillId="5" borderId="0" xfId="0" applyFont="1" applyFill="1" applyBorder="1" applyAlignment="1">
      <alignment horizontal="center" vertical="center"/>
    </xf>
    <xf numFmtId="0" fontId="33" fillId="5" borderId="50" xfId="0" applyFont="1" applyFill="1" applyBorder="1" applyAlignment="1">
      <alignment horizontal="center" vertical="center"/>
    </xf>
    <xf numFmtId="0" fontId="31" fillId="6" borderId="35" xfId="0" applyFont="1" applyFill="1" applyBorder="1" applyAlignment="1">
      <alignment horizontal="right" vertical="center"/>
    </xf>
    <xf numFmtId="0" fontId="31" fillId="6" borderId="37" xfId="0" applyFont="1" applyFill="1" applyBorder="1" applyAlignment="1">
      <alignment horizontal="right" vertical="center"/>
    </xf>
    <xf numFmtId="0" fontId="31" fillId="6" borderId="23" xfId="0" applyFont="1" applyFill="1" applyBorder="1" applyAlignment="1">
      <alignment horizontal="center" vertical="center"/>
    </xf>
    <xf numFmtId="0" fontId="28" fillId="0" borderId="7" xfId="0" applyFont="1" applyBorder="1" applyAlignment="1">
      <alignment horizontal="center" vertical="top" wrapText="1"/>
    </xf>
    <xf numFmtId="0" fontId="34" fillId="0" borderId="7" xfId="0" applyFont="1" applyBorder="1" applyAlignment="1">
      <alignment horizontal="left" vertical="top" wrapText="1"/>
    </xf>
    <xf numFmtId="0" fontId="1" fillId="0" borderId="19" xfId="0" applyFont="1" applyBorder="1" applyAlignment="1">
      <alignment wrapText="1"/>
    </xf>
    <xf numFmtId="0" fontId="11" fillId="6" borderId="51" xfId="0" applyFont="1" applyFill="1" applyBorder="1" applyAlignment="1">
      <alignment horizontal="center" vertical="center"/>
    </xf>
    <xf numFmtId="9" fontId="20" fillId="6" borderId="52" xfId="1" applyFont="1" applyFill="1" applyBorder="1" applyAlignment="1">
      <alignment horizontal="center" vertical="center"/>
    </xf>
    <xf numFmtId="0" fontId="11" fillId="6" borderId="52" xfId="0" applyFont="1" applyFill="1" applyBorder="1" applyAlignment="1">
      <alignment horizontal="center" vertical="center"/>
    </xf>
    <xf numFmtId="0" fontId="8" fillId="6" borderId="53" xfId="0" applyFont="1" applyFill="1" applyBorder="1" applyAlignment="1">
      <alignment horizontal="right" vertical="center"/>
    </xf>
    <xf numFmtId="0" fontId="1" fillId="0" borderId="54" xfId="0" applyFont="1" applyBorder="1" applyAlignment="1">
      <alignment wrapText="1"/>
    </xf>
    <xf numFmtId="0" fontId="11" fillId="6" borderId="23" xfId="0" applyFont="1" applyFill="1" applyBorder="1" applyAlignment="1">
      <alignment horizontal="center" vertical="center"/>
    </xf>
    <xf numFmtId="0" fontId="11" fillId="6" borderId="55" xfId="0" applyFont="1" applyFill="1" applyBorder="1" applyAlignment="1">
      <alignment horizontal="center" vertical="center"/>
    </xf>
    <xf numFmtId="165" fontId="20" fillId="6" borderId="52" xfId="1" applyNumberFormat="1" applyFont="1" applyFill="1" applyBorder="1" applyAlignment="1">
      <alignment horizontal="center" vertical="center"/>
    </xf>
    <xf numFmtId="0" fontId="31" fillId="6" borderId="55" xfId="0" applyFont="1" applyFill="1" applyBorder="1" applyAlignment="1">
      <alignment horizontal="center" vertical="center"/>
    </xf>
    <xf numFmtId="9" fontId="11" fillId="6" borderId="52" xfId="1" applyFont="1" applyFill="1" applyBorder="1" applyAlignment="1">
      <alignment horizontal="center" vertical="center"/>
    </xf>
    <xf numFmtId="0" fontId="31" fillId="6" borderId="52" xfId="0" applyFont="1" applyFill="1" applyBorder="1" applyAlignment="1">
      <alignment horizontal="center" vertical="center"/>
    </xf>
    <xf numFmtId="0" fontId="31" fillId="6" borderId="53" xfId="0" applyFont="1" applyFill="1" applyBorder="1" applyAlignment="1">
      <alignment horizontal="right" vertical="center"/>
    </xf>
    <xf numFmtId="0" fontId="1" fillId="0" borderId="2" xfId="0" applyFont="1" applyBorder="1" applyAlignment="1">
      <alignment wrapText="1"/>
    </xf>
    <xf numFmtId="0" fontId="1" fillId="0" borderId="22" xfId="0" applyFont="1" applyBorder="1" applyAlignment="1">
      <alignment horizontal="center" wrapText="1"/>
    </xf>
    <xf numFmtId="0" fontId="1" fillId="0" borderId="56" xfId="0" applyFont="1" applyBorder="1" applyAlignment="1">
      <alignment wrapText="1"/>
    </xf>
    <xf numFmtId="0" fontId="11" fillId="6" borderId="56" xfId="0" applyFont="1" applyFill="1" applyBorder="1" applyAlignment="1">
      <alignment horizontal="center" vertical="center"/>
    </xf>
    <xf numFmtId="0" fontId="1" fillId="0" borderId="55" xfId="0" applyFont="1" applyBorder="1" applyAlignment="1">
      <alignment wrapText="1"/>
    </xf>
    <xf numFmtId="0" fontId="1" fillId="8" borderId="57" xfId="0" applyFont="1" applyFill="1" applyBorder="1" applyAlignment="1">
      <alignment wrapText="1"/>
    </xf>
    <xf numFmtId="0" fontId="1" fillId="0" borderId="57" xfId="0" applyFont="1" applyBorder="1" applyAlignment="1">
      <alignment wrapText="1"/>
    </xf>
    <xf numFmtId="0" fontId="1" fillId="0" borderId="53" xfId="0" applyFont="1" applyBorder="1" applyAlignment="1">
      <alignment horizontal="center" wrapText="1"/>
    </xf>
    <xf numFmtId="0" fontId="24" fillId="0" borderId="46" xfId="0" applyFont="1" applyBorder="1" applyAlignment="1">
      <alignment horizontal="center" vertical="center" wrapText="1"/>
    </xf>
    <xf numFmtId="0" fontId="7" fillId="0" borderId="7" xfId="0" applyFont="1" applyBorder="1" applyAlignment="1">
      <alignment horizontal="center" vertical="top" wrapText="1"/>
    </xf>
    <xf numFmtId="0" fontId="1" fillId="0" borderId="54" xfId="0" applyFont="1" applyBorder="1" applyAlignment="1">
      <alignment horizontal="center" wrapText="1"/>
    </xf>
    <xf numFmtId="0" fontId="1" fillId="0" borderId="7" xfId="0" applyFont="1" applyBorder="1" applyAlignment="1">
      <alignment horizontal="center" wrapText="1"/>
    </xf>
    <xf numFmtId="0" fontId="24" fillId="0" borderId="46" xfId="0" applyFont="1" applyBorder="1" applyAlignment="1">
      <alignment horizontal="center" vertical="top" wrapText="1"/>
    </xf>
    <xf numFmtId="0" fontId="30" fillId="0" borderId="7" xfId="0" applyFont="1" applyBorder="1" applyAlignment="1">
      <alignment horizontal="center" vertical="top" wrapText="1"/>
    </xf>
    <xf numFmtId="0" fontId="22" fillId="0" borderId="7" xfId="0" applyFont="1" applyBorder="1" applyAlignment="1">
      <alignment horizontal="center" wrapText="1"/>
    </xf>
    <xf numFmtId="0" fontId="24" fillId="0" borderId="7" xfId="0" applyFont="1" applyBorder="1" applyAlignment="1">
      <alignment horizontal="center" vertical="top" wrapText="1"/>
    </xf>
    <xf numFmtId="0" fontId="7" fillId="0" borderId="19" xfId="0" applyFont="1" applyBorder="1" applyAlignment="1">
      <alignment horizontal="center" vertical="top" wrapText="1"/>
    </xf>
    <xf numFmtId="0" fontId="1" fillId="0" borderId="20" xfId="0" applyFont="1" applyBorder="1" applyAlignment="1">
      <alignment horizontal="center" wrapText="1"/>
    </xf>
    <xf numFmtId="0" fontId="14" fillId="2" borderId="30" xfId="0" applyFont="1" applyFill="1" applyBorder="1" applyAlignment="1">
      <alignment horizontal="center" vertical="top" wrapText="1"/>
    </xf>
    <xf numFmtId="0" fontId="1" fillId="2" borderId="41" xfId="0" applyFont="1" applyFill="1" applyBorder="1" applyAlignment="1">
      <alignment wrapText="1"/>
    </xf>
    <xf numFmtId="0" fontId="19" fillId="0" borderId="19" xfId="0" applyFont="1" applyBorder="1" applyAlignment="1">
      <alignment horizontal="center" vertical="top" wrapText="1"/>
    </xf>
    <xf numFmtId="0" fontId="16" fillId="0" borderId="19" xfId="0" applyFont="1" applyBorder="1" applyAlignment="1">
      <alignment horizontal="center" vertical="top" wrapText="1"/>
    </xf>
    <xf numFmtId="0" fontId="22" fillId="0" borderId="20" xfId="0" applyFont="1" applyBorder="1" applyAlignment="1">
      <alignment horizontal="center" wrapText="1"/>
    </xf>
    <xf numFmtId="0" fontId="19" fillId="0" borderId="19" xfId="0" applyFont="1" applyBorder="1" applyAlignment="1">
      <alignment horizontal="center" vertical="center" wrapText="1"/>
    </xf>
    <xf numFmtId="0" fontId="3" fillId="2" borderId="64" xfId="0" applyFont="1" applyFill="1" applyBorder="1" applyAlignment="1">
      <alignment horizontal="center" vertical="center"/>
    </xf>
    <xf numFmtId="0" fontId="9" fillId="2" borderId="64" xfId="0" applyFont="1" applyFill="1" applyBorder="1" applyAlignment="1">
      <alignment horizontal="center" vertical="center"/>
    </xf>
    <xf numFmtId="0" fontId="11" fillId="6" borderId="64" xfId="0" applyFont="1" applyFill="1" applyBorder="1" applyAlignment="1">
      <alignment horizontal="center" vertical="center"/>
    </xf>
    <xf numFmtId="0" fontId="31" fillId="6" borderId="64" xfId="0" applyFont="1" applyFill="1" applyBorder="1" applyAlignment="1">
      <alignment horizontal="center" vertical="center"/>
    </xf>
    <xf numFmtId="0" fontId="0" fillId="12" borderId="0" xfId="0" applyFill="1"/>
    <xf numFmtId="0" fontId="1" fillId="12" borderId="0" xfId="0" applyFont="1" applyFill="1" applyBorder="1" applyAlignment="1">
      <alignment wrapText="1"/>
    </xf>
    <xf numFmtId="0" fontId="7" fillId="0" borderId="64" xfId="0" applyFont="1" applyBorder="1" applyAlignment="1">
      <alignment horizontal="left" vertical="center" wrapText="1"/>
    </xf>
    <xf numFmtId="0" fontId="35" fillId="0" borderId="64" xfId="0" applyFont="1" applyBorder="1" applyAlignment="1">
      <alignment horizontal="center" vertical="top" wrapText="1"/>
    </xf>
    <xf numFmtId="0" fontId="0" fillId="0" borderId="0" xfId="0" applyAlignment="1">
      <alignment horizontal="left" indent="2"/>
    </xf>
    <xf numFmtId="0" fontId="38" fillId="0" borderId="0" xfId="0" applyFont="1" applyAlignment="1">
      <alignment horizontal="left" indent="2"/>
    </xf>
    <xf numFmtId="0" fontId="0" fillId="0" borderId="0" xfId="0" applyFont="1" applyAlignment="1">
      <alignment horizontal="left" indent="2"/>
    </xf>
    <xf numFmtId="0" fontId="38" fillId="0" borderId="0" xfId="0" applyFont="1" applyFill="1" applyBorder="1" applyAlignment="1">
      <alignment horizontal="left" indent="2"/>
    </xf>
    <xf numFmtId="0" fontId="7" fillId="0" borderId="0" xfId="0" applyFont="1" applyBorder="1" applyAlignment="1">
      <alignment horizontal="left" vertical="center" indent="2"/>
    </xf>
    <xf numFmtId="0" fontId="38" fillId="0" borderId="0" xfId="0" applyFont="1"/>
    <xf numFmtId="0" fontId="0" fillId="0" borderId="0" xfId="0" applyAlignment="1">
      <alignment horizontal="right" vertical="center"/>
    </xf>
    <xf numFmtId="0" fontId="39" fillId="0" borderId="0" xfId="0" applyFont="1"/>
    <xf numFmtId="0" fontId="40" fillId="0" borderId="0" xfId="0" applyFont="1"/>
    <xf numFmtId="0" fontId="0" fillId="0" borderId="0" xfId="0" applyAlignment="1">
      <alignment horizontal="center" vertical="center"/>
    </xf>
    <xf numFmtId="0" fontId="37"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37" fillId="13" borderId="0" xfId="0" applyFont="1" applyFill="1" applyAlignment="1">
      <alignment horizontal="center" vertical="center"/>
    </xf>
    <xf numFmtId="0" fontId="37" fillId="13" borderId="0" xfId="0" applyFont="1" applyFill="1"/>
    <xf numFmtId="0" fontId="41" fillId="0" borderId="0" xfId="0" applyFont="1" applyAlignment="1">
      <alignment horizontal="left" indent="2"/>
    </xf>
    <xf numFmtId="0" fontId="34" fillId="0" borderId="0" xfId="0" applyFont="1" applyBorder="1" applyAlignment="1">
      <alignment horizontal="left" vertical="center" indent="2"/>
    </xf>
    <xf numFmtId="0" fontId="0" fillId="0" borderId="66" xfId="0" applyBorder="1" applyAlignment="1">
      <alignment vertical="center"/>
    </xf>
    <xf numFmtId="0" fontId="0" fillId="0" borderId="67"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13" borderId="0" xfId="0" applyFill="1"/>
    <xf numFmtId="0" fontId="0" fillId="0" borderId="0" xfId="0" applyFont="1"/>
    <xf numFmtId="0" fontId="42" fillId="0" borderId="64" xfId="0" applyFont="1" applyBorder="1" applyAlignment="1">
      <alignment horizontal="center" vertical="center" wrapText="1"/>
    </xf>
    <xf numFmtId="16" fontId="0" fillId="0" borderId="0" xfId="0" applyNumberFormat="1"/>
    <xf numFmtId="0" fontId="42" fillId="0" borderId="0" xfId="0" applyFont="1" applyBorder="1" applyAlignment="1">
      <alignment horizontal="center" vertical="center" wrapText="1"/>
    </xf>
    <xf numFmtId="0" fontId="7" fillId="0" borderId="64" xfId="0" applyFont="1" applyBorder="1" applyAlignment="1">
      <alignment vertical="center" wrapText="1"/>
    </xf>
    <xf numFmtId="0" fontId="0" fillId="0" borderId="64" xfId="0" applyBorder="1"/>
    <xf numFmtId="0" fontId="42" fillId="0" borderId="64" xfId="0" applyFont="1" applyBorder="1" applyAlignment="1">
      <alignment vertical="center" wrapText="1"/>
    </xf>
    <xf numFmtId="0" fontId="42" fillId="0" borderId="0" xfId="0" applyFont="1" applyFill="1" applyBorder="1" applyAlignment="1">
      <alignment horizontal="center" vertical="center" wrapText="1"/>
    </xf>
    <xf numFmtId="0" fontId="43" fillId="0" borderId="66" xfId="0" applyFont="1" applyBorder="1" applyAlignment="1">
      <alignment vertical="center"/>
    </xf>
    <xf numFmtId="0" fontId="0" fillId="0" borderId="0" xfId="0" applyFill="1"/>
    <xf numFmtId="0" fontId="44" fillId="0" borderId="0" xfId="0" applyFont="1"/>
    <xf numFmtId="0" fontId="0" fillId="0" borderId="0" xfId="0" applyFill="1" applyBorder="1"/>
    <xf numFmtId="0" fontId="45" fillId="0" borderId="0" xfId="0" applyFont="1"/>
    <xf numFmtId="0" fontId="46" fillId="0" borderId="0" xfId="0" applyFont="1"/>
    <xf numFmtId="0" fontId="0" fillId="0" borderId="0" xfId="0"/>
    <xf numFmtId="0" fontId="51" fillId="11" borderId="64" xfId="0" applyFont="1" applyFill="1" applyBorder="1" applyAlignment="1">
      <alignment horizontal="center" vertical="center" wrapText="1"/>
    </xf>
    <xf numFmtId="0" fontId="52" fillId="6" borderId="64" xfId="0" applyFont="1" applyFill="1" applyBorder="1" applyAlignment="1">
      <alignment horizontal="center" vertical="center"/>
    </xf>
    <xf numFmtId="0" fontId="6" fillId="0" borderId="64" xfId="0" applyFont="1" applyFill="1" applyBorder="1" applyAlignment="1">
      <alignment horizontal="center" vertical="center" wrapText="1"/>
    </xf>
    <xf numFmtId="0" fontId="23" fillId="0" borderId="64" xfId="0" applyFont="1" applyFill="1" applyBorder="1" applyAlignment="1">
      <alignment horizontal="center" vertical="center" wrapText="1"/>
    </xf>
    <xf numFmtId="2" fontId="48" fillId="6" borderId="64" xfId="0" applyNumberFormat="1" applyFont="1" applyFill="1" applyBorder="1" applyAlignment="1">
      <alignment horizontal="center" vertical="center"/>
    </xf>
    <xf numFmtId="0" fontId="0" fillId="12" borderId="0" xfId="0" applyFill="1" applyAlignment="1">
      <alignment vertical="center"/>
    </xf>
    <xf numFmtId="166" fontId="36" fillId="9" borderId="64" xfId="2" applyNumberFormat="1" applyFont="1" applyFill="1" applyBorder="1" applyAlignment="1">
      <alignment horizontal="center" vertical="center" wrapText="1"/>
    </xf>
    <xf numFmtId="2" fontId="4" fillId="9" borderId="64" xfId="0" applyNumberFormat="1" applyFont="1" applyFill="1" applyBorder="1" applyAlignment="1">
      <alignment horizontal="center" vertical="center"/>
    </xf>
    <xf numFmtId="0" fontId="4" fillId="9" borderId="64" xfId="0" applyFont="1" applyFill="1" applyBorder="1" applyAlignment="1">
      <alignment horizontal="center" vertical="center" wrapText="1"/>
    </xf>
    <xf numFmtId="2" fontId="54" fillId="9" borderId="64" xfId="0" applyNumberFormat="1" applyFont="1" applyFill="1" applyBorder="1" applyAlignment="1">
      <alignment horizontal="center" vertical="center"/>
    </xf>
    <xf numFmtId="0" fontId="0" fillId="0" borderId="71" xfId="0" applyBorder="1"/>
    <xf numFmtId="0" fontId="0" fillId="12" borderId="71" xfId="0" applyFill="1" applyBorder="1" applyAlignment="1">
      <alignment vertical="center"/>
    </xf>
    <xf numFmtId="0" fontId="1" fillId="12" borderId="71" xfId="0" applyFont="1" applyFill="1" applyBorder="1" applyAlignment="1">
      <alignment wrapText="1"/>
    </xf>
    <xf numFmtId="0" fontId="0" fillId="0" borderId="0" xfId="0" applyBorder="1" applyAlignment="1">
      <alignment horizontal="left"/>
    </xf>
    <xf numFmtId="0" fontId="0" fillId="0" borderId="0" xfId="0" applyBorder="1"/>
    <xf numFmtId="0" fontId="0" fillId="0" borderId="72" xfId="0"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1"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4" fillId="2" borderId="28" xfId="0" applyFont="1" applyFill="1" applyBorder="1" applyAlignment="1">
      <alignment horizontal="center" vertical="top" wrapText="1"/>
    </xf>
    <xf numFmtId="0" fontId="14" fillId="2" borderId="60" xfId="0" applyFont="1" applyFill="1" applyBorder="1" applyAlignment="1">
      <alignment horizontal="center" vertical="top" wrapText="1"/>
    </xf>
    <xf numFmtId="0" fontId="1" fillId="2" borderId="42" xfId="0" applyFont="1" applyFill="1" applyBorder="1" applyAlignment="1">
      <alignment wrapText="1"/>
    </xf>
    <xf numFmtId="0" fontId="1" fillId="2" borderId="63" xfId="0" applyFont="1" applyFill="1" applyBorder="1" applyAlignment="1">
      <alignment wrapText="1"/>
    </xf>
    <xf numFmtId="0" fontId="4" fillId="3" borderId="3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42" xfId="0" applyFont="1" applyBorder="1" applyAlignment="1">
      <alignment wrapText="1"/>
    </xf>
    <xf numFmtId="0" fontId="1" fillId="0" borderId="43" xfId="0" applyFont="1" applyBorder="1" applyAlignment="1">
      <alignment wrapText="1"/>
    </xf>
    <xf numFmtId="0" fontId="1" fillId="0" borderId="44" xfId="0" applyFont="1" applyBorder="1" applyAlignment="1">
      <alignment wrapText="1"/>
    </xf>
    <xf numFmtId="0" fontId="5" fillId="5" borderId="10" xfId="0" applyFont="1" applyFill="1" applyBorder="1" applyAlignment="1">
      <alignment horizontal="center" vertical="center"/>
    </xf>
    <xf numFmtId="0" fontId="0" fillId="0" borderId="0" xfId="0" applyAlignment="1">
      <alignment horizontal="center"/>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2" borderId="10"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 fillId="2" borderId="17" xfId="0" applyFont="1" applyFill="1" applyBorder="1" applyAlignment="1">
      <alignment wrapText="1"/>
    </xf>
    <xf numFmtId="0" fontId="1" fillId="2" borderId="18" xfId="0" applyFont="1" applyFill="1" applyBorder="1" applyAlignment="1">
      <alignment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7" borderId="11"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7" fillId="3" borderId="14"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7" fillId="0" borderId="64" xfId="0" applyFont="1" applyBorder="1" applyAlignment="1">
      <alignment horizontal="left" vertical="center" wrapText="1"/>
    </xf>
    <xf numFmtId="0" fontId="36" fillId="9" borderId="64" xfId="0" applyFont="1" applyFill="1" applyBorder="1" applyAlignment="1">
      <alignment horizontal="left" vertical="center" wrapText="1"/>
    </xf>
    <xf numFmtId="0" fontId="0" fillId="0" borderId="66" xfId="0" applyBorder="1" applyAlignment="1">
      <alignment horizontal="center"/>
    </xf>
    <xf numFmtId="2" fontId="56" fillId="12" borderId="64" xfId="0" applyNumberFormat="1" applyFont="1" applyFill="1" applyBorder="1" applyAlignment="1">
      <alignment horizontal="center" vertical="center" wrapText="1"/>
    </xf>
    <xf numFmtId="0" fontId="56" fillId="12" borderId="64" xfId="0" applyFont="1" applyFill="1" applyBorder="1" applyAlignment="1">
      <alignment horizontal="center" vertical="center" wrapText="1"/>
    </xf>
    <xf numFmtId="0" fontId="55" fillId="12" borderId="69" xfId="0" applyFont="1" applyFill="1" applyBorder="1" applyAlignment="1">
      <alignment horizontal="center" vertical="center" wrapText="1"/>
    </xf>
    <xf numFmtId="0" fontId="55" fillId="12" borderId="67" xfId="0" applyFont="1" applyFill="1" applyBorder="1" applyAlignment="1">
      <alignment horizontal="center" vertical="center" wrapText="1"/>
    </xf>
    <xf numFmtId="0" fontId="55" fillId="12" borderId="70" xfId="0" applyFont="1" applyFill="1" applyBorder="1" applyAlignment="1">
      <alignment horizontal="center" vertical="center" wrapText="1"/>
    </xf>
    <xf numFmtId="0" fontId="55" fillId="12" borderId="71" xfId="0" applyFont="1" applyFill="1" applyBorder="1" applyAlignment="1">
      <alignment horizontal="center" vertical="center" wrapText="1"/>
    </xf>
    <xf numFmtId="0" fontId="55" fillId="12" borderId="0" xfId="0" applyFont="1" applyFill="1" applyBorder="1" applyAlignment="1">
      <alignment horizontal="center" vertical="center" wrapText="1"/>
    </xf>
    <xf numFmtId="0" fontId="55" fillId="12" borderId="72" xfId="0" applyFont="1" applyFill="1" applyBorder="1" applyAlignment="1">
      <alignment horizontal="center" vertical="center" wrapText="1"/>
    </xf>
    <xf numFmtId="0" fontId="55" fillId="12" borderId="73" xfId="0" applyFont="1" applyFill="1" applyBorder="1" applyAlignment="1">
      <alignment horizontal="center" vertical="center" wrapText="1"/>
    </xf>
    <xf numFmtId="0" fontId="55" fillId="12" borderId="66" xfId="0" applyFont="1" applyFill="1" applyBorder="1" applyAlignment="1">
      <alignment horizontal="center" vertical="center" wrapText="1"/>
    </xf>
    <xf numFmtId="0" fontId="55" fillId="12" borderId="74" xfId="0" applyFont="1" applyFill="1" applyBorder="1" applyAlignment="1">
      <alignment horizontal="center" vertical="center" wrapText="1"/>
    </xf>
    <xf numFmtId="0" fontId="49" fillId="12" borderId="75" xfId="0" applyFont="1" applyFill="1" applyBorder="1" applyAlignment="1">
      <alignment horizontal="center" vertical="center"/>
    </xf>
    <xf numFmtId="0" fontId="49" fillId="12" borderId="76" xfId="0" applyFont="1" applyFill="1" applyBorder="1" applyAlignment="1">
      <alignment horizontal="center" vertical="center"/>
    </xf>
    <xf numFmtId="0" fontId="49" fillId="12" borderId="77" xfId="0" applyFont="1" applyFill="1" applyBorder="1" applyAlignment="1">
      <alignment horizontal="center" vertical="center"/>
    </xf>
    <xf numFmtId="0" fontId="50" fillId="10" borderId="64" xfId="0" applyFont="1" applyFill="1" applyBorder="1" applyAlignment="1">
      <alignment horizontal="center" vertical="center"/>
    </xf>
    <xf numFmtId="0" fontId="53" fillId="11" borderId="65" xfId="0" applyFont="1" applyFill="1" applyBorder="1" applyAlignment="1">
      <alignment horizontal="center" vertical="center"/>
    </xf>
    <xf numFmtId="0" fontId="53" fillId="11" borderId="68" xfId="0" applyFont="1" applyFill="1" applyBorder="1" applyAlignment="1">
      <alignment horizontal="center" vertical="center"/>
    </xf>
    <xf numFmtId="0" fontId="48" fillId="6" borderId="64" xfId="0" applyFont="1" applyFill="1" applyBorder="1" applyAlignment="1">
      <alignment horizontal="center" vertical="center"/>
    </xf>
    <xf numFmtId="0" fontId="47" fillId="0" borderId="67" xfId="0" applyFont="1" applyBorder="1" applyAlignment="1">
      <alignment horizontal="center" vertical="center" wrapText="1"/>
    </xf>
    <xf numFmtId="0" fontId="47" fillId="0" borderId="0" xfId="0" applyFont="1" applyBorder="1" applyAlignment="1">
      <alignment horizontal="center" vertical="center" wrapText="1"/>
    </xf>
    <xf numFmtId="0" fontId="0" fillId="0" borderId="0" xfId="0" applyFont="1" applyAlignment="1">
      <alignment horizontal="left" vertical="center" wrapText="1"/>
    </xf>
    <xf numFmtId="0" fontId="43" fillId="0" borderId="67" xfId="0" applyFont="1" applyBorder="1" applyAlignment="1">
      <alignment horizontal="left" vertical="center"/>
    </xf>
    <xf numFmtId="0" fontId="43" fillId="0" borderId="0" xfId="0" applyFont="1" applyBorder="1" applyAlignment="1">
      <alignment horizontal="left" vertical="center"/>
    </xf>
    <xf numFmtId="0" fontId="43" fillId="0" borderId="66" xfId="0" applyFont="1" applyBorder="1" applyAlignment="1">
      <alignment horizontal="left" vertical="center"/>
    </xf>
  </cellXfs>
  <cellStyles count="4">
    <cellStyle name="Comma" xfId="2" builtinId="3"/>
    <cellStyle name="Comma 2" xfId="3"/>
    <cellStyle name="Normal" xfId="0" builtinId="0"/>
    <cellStyle name="Percent" xfId="1" builtinId="5"/>
  </cellStyles>
  <dxfs count="0"/>
  <tableStyles count="0" defaultTableStyle="TableStyleMedium2" defaultPivotStyle="PivotStyleMedium9"/>
  <colors>
    <mruColors>
      <color rgb="FFE5F3F7"/>
      <color rgb="FFDCEFF4"/>
      <color rgb="FFD0EAF0"/>
      <color rgb="FFE6E6E6"/>
      <color rgb="FFDDFDDB"/>
      <color rgb="FFE8E8E8"/>
      <color rgb="FFEEEEEE"/>
      <color rgb="FFEDFEEC"/>
      <color rgb="FFCDF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
  <sheetViews>
    <sheetView topLeftCell="A18" zoomScale="90" zoomScaleNormal="90" workbookViewId="0">
      <selection activeCell="H36" sqref="H36"/>
    </sheetView>
  </sheetViews>
  <sheetFormatPr defaultRowHeight="15"/>
  <cols>
    <col min="1" max="1" width="3.7109375" bestFit="1" customWidth="1"/>
    <col min="2" max="2" width="21.140625" customWidth="1"/>
    <col min="3" max="3" width="67.7109375" customWidth="1"/>
    <col min="4" max="4" width="34.7109375" bestFit="1" customWidth="1"/>
    <col min="5" max="5" width="14" style="70" customWidth="1"/>
    <col min="6" max="6" width="14" style="78" customWidth="1"/>
    <col min="7" max="7" width="23.140625" style="70" bestFit="1" customWidth="1"/>
    <col min="8" max="8" width="22.140625" bestFit="1" customWidth="1"/>
    <col min="9" max="9" width="5.42578125" style="61" customWidth="1"/>
    <col min="12" max="12" width="20.5703125" customWidth="1"/>
  </cols>
  <sheetData>
    <row r="1" spans="1:21" ht="15.75" thickBot="1">
      <c r="A1" s="1"/>
      <c r="B1" s="1"/>
      <c r="C1" s="1"/>
      <c r="D1" s="1"/>
      <c r="E1" s="65"/>
      <c r="F1" s="73"/>
      <c r="G1" s="73"/>
      <c r="H1" s="14"/>
    </row>
    <row r="2" spans="1:21" ht="18" thickBot="1">
      <c r="A2" s="201" t="s">
        <v>0</v>
      </c>
      <c r="B2" s="202"/>
      <c r="C2" s="202"/>
      <c r="D2" s="203"/>
      <c r="E2" s="65"/>
      <c r="F2" s="73"/>
      <c r="G2" s="73"/>
      <c r="H2" s="73"/>
    </row>
    <row r="3" spans="1:21" ht="15.75" thickBot="1">
      <c r="A3" s="1"/>
      <c r="B3" s="26"/>
      <c r="C3" s="26"/>
      <c r="D3" s="26"/>
      <c r="E3" s="117"/>
      <c r="F3" s="73"/>
      <c r="G3" s="73"/>
      <c r="H3" s="14"/>
    </row>
    <row r="4" spans="1:21" ht="15.75" thickBot="1">
      <c r="A4" s="116"/>
      <c r="B4" s="120"/>
      <c r="C4" s="121" t="s">
        <v>63</v>
      </c>
      <c r="D4" s="122">
        <v>1</v>
      </c>
      <c r="E4" s="123"/>
      <c r="F4" s="73"/>
      <c r="G4" s="73"/>
      <c r="H4" s="14"/>
    </row>
    <row r="5" spans="1:21" ht="16.5" thickBot="1">
      <c r="A5" s="26"/>
      <c r="B5" s="118"/>
      <c r="C5" s="118"/>
      <c r="D5" s="118"/>
      <c r="E5" s="119"/>
      <c r="F5" s="74"/>
      <c r="G5" s="74"/>
      <c r="H5" s="14"/>
    </row>
    <row r="6" spans="1:21" ht="21.75" thickBot="1">
      <c r="A6" s="28" t="s">
        <v>1</v>
      </c>
      <c r="B6" s="204" t="s">
        <v>2</v>
      </c>
      <c r="C6" s="205"/>
      <c r="D6" s="29" t="s">
        <v>3</v>
      </c>
      <c r="E6" s="67" t="s">
        <v>45</v>
      </c>
      <c r="F6" s="67"/>
      <c r="G6" s="67" t="s">
        <v>46</v>
      </c>
      <c r="H6" s="24" t="s">
        <v>60</v>
      </c>
    </row>
    <row r="7" spans="1:21" ht="18.75" thickBot="1">
      <c r="A7" s="31"/>
      <c r="B7" s="206" t="s">
        <v>34</v>
      </c>
      <c r="C7" s="207"/>
      <c r="D7" s="207"/>
      <c r="E7" s="20"/>
      <c r="F7" s="20"/>
      <c r="G7" s="20"/>
      <c r="H7" s="20"/>
    </row>
    <row r="8" spans="1:21" ht="18.75" thickBot="1">
      <c r="A8" s="208" t="s">
        <v>61</v>
      </c>
      <c r="B8" s="209"/>
      <c r="C8" s="209"/>
      <c r="D8" s="21"/>
      <c r="E8" s="25"/>
      <c r="F8" s="25"/>
      <c r="G8" s="25"/>
      <c r="H8" s="25"/>
    </row>
    <row r="9" spans="1:21" ht="32.25" thickBot="1">
      <c r="A9" s="32"/>
      <c r="B9" s="7" t="s">
        <v>61</v>
      </c>
      <c r="C9" s="4" t="s">
        <v>62</v>
      </c>
      <c r="D9" s="5"/>
      <c r="E9" s="68">
        <v>0</v>
      </c>
      <c r="F9" s="76"/>
      <c r="G9" s="92">
        <f>IF(H9=1,1,0)</f>
        <v>0</v>
      </c>
      <c r="H9" s="95">
        <v>0</v>
      </c>
      <c r="L9" t="s">
        <v>67</v>
      </c>
    </row>
    <row r="10" spans="1:21" ht="32.25" thickBot="1">
      <c r="A10" s="32"/>
      <c r="B10" s="7" t="s">
        <v>61</v>
      </c>
      <c r="C10" s="4" t="s">
        <v>64</v>
      </c>
      <c r="D10" s="5"/>
      <c r="E10" s="91">
        <v>0</v>
      </c>
      <c r="F10" s="76"/>
      <c r="G10" s="92">
        <f>IF(H10=1,1,0)</f>
        <v>0</v>
      </c>
      <c r="H10" s="95">
        <v>0</v>
      </c>
      <c r="L10" s="225" t="s">
        <v>64</v>
      </c>
      <c r="M10" s="225"/>
      <c r="N10" s="225"/>
      <c r="O10" s="225"/>
      <c r="P10" s="225"/>
      <c r="Q10" s="225"/>
      <c r="R10" s="225"/>
      <c r="S10" s="225"/>
      <c r="T10" s="225"/>
      <c r="U10" s="225"/>
    </row>
    <row r="11" spans="1:21" ht="32.25" thickBot="1">
      <c r="A11" s="32"/>
      <c r="B11" s="7" t="s">
        <v>61</v>
      </c>
      <c r="C11" s="4" t="s">
        <v>112</v>
      </c>
      <c r="D11" s="108"/>
      <c r="E11" s="112">
        <v>0</v>
      </c>
      <c r="F11" s="113">
        <f>6.6/48.5</f>
        <v>0.13608247422680411</v>
      </c>
      <c r="G11" s="114">
        <f>IF(H11=1,-6.6,0)</f>
        <v>-6.6</v>
      </c>
      <c r="H11" s="115">
        <v>1</v>
      </c>
      <c r="L11" s="225" t="s">
        <v>66</v>
      </c>
      <c r="M11" s="225"/>
      <c r="N11" s="225"/>
      <c r="O11" s="225"/>
      <c r="P11" s="225"/>
      <c r="Q11" s="225"/>
      <c r="R11" s="225"/>
      <c r="S11" s="225"/>
      <c r="T11" s="225"/>
      <c r="U11" s="225"/>
    </row>
    <row r="12" spans="1:21" ht="18" customHeight="1" thickBot="1">
      <c r="A12" s="31"/>
      <c r="B12" s="80"/>
      <c r="C12" s="80" t="s">
        <v>94</v>
      </c>
      <c r="D12" s="80"/>
      <c r="E12" s="96"/>
      <c r="F12" s="81"/>
      <c r="G12" s="96"/>
      <c r="H12" s="97"/>
    </row>
    <row r="13" spans="1:21" s="59" customFormat="1" ht="32.25" thickBot="1">
      <c r="A13" s="56">
        <v>1</v>
      </c>
      <c r="B13" s="57" t="s">
        <v>40</v>
      </c>
      <c r="C13" s="58" t="s">
        <v>29</v>
      </c>
      <c r="D13" s="58"/>
      <c r="E13" s="100">
        <v>0.19</v>
      </c>
      <c r="F13" s="87">
        <f>G13/$E$42</f>
        <v>4.1697391060079355E-3</v>
      </c>
      <c r="G13" s="92">
        <f>IF(H13=1,E13,0)</f>
        <v>0.19</v>
      </c>
      <c r="H13" s="98">
        <v>1</v>
      </c>
      <c r="I13" s="62"/>
    </row>
    <row r="14" spans="1:21" ht="32.25" thickBot="1">
      <c r="A14" s="32">
        <v>2</v>
      </c>
      <c r="B14" s="7" t="s">
        <v>40</v>
      </c>
      <c r="C14" s="4" t="s">
        <v>12</v>
      </c>
      <c r="D14" s="5"/>
      <c r="E14" s="91">
        <v>0.22</v>
      </c>
      <c r="F14" s="87">
        <f t="shared" ref="F14:F18" si="0">G14/$E$42</f>
        <v>4.8281189648512936E-3</v>
      </c>
      <c r="G14" s="92">
        <f t="shared" ref="G14:G18" si="1">IF(H14=1,E14,0)</f>
        <v>0.22</v>
      </c>
      <c r="H14" s="95">
        <v>1</v>
      </c>
      <c r="I14" s="62"/>
    </row>
    <row r="15" spans="1:21" s="59" customFormat="1" ht="32.25" thickBot="1">
      <c r="A15" s="89">
        <v>3</v>
      </c>
      <c r="B15" s="101" t="s">
        <v>40</v>
      </c>
      <c r="C15" s="102" t="s">
        <v>30</v>
      </c>
      <c r="D15" s="60"/>
      <c r="E15" s="91">
        <v>0.27</v>
      </c>
      <c r="F15" s="87">
        <f t="shared" si="0"/>
        <v>5.9254187295902242E-3</v>
      </c>
      <c r="G15" s="92">
        <f t="shared" si="1"/>
        <v>0.27</v>
      </c>
      <c r="H15" s="95">
        <v>1</v>
      </c>
      <c r="I15" s="62"/>
      <c r="L15" t="s">
        <v>107</v>
      </c>
    </row>
    <row r="16" spans="1:21" ht="32.25" thickBot="1">
      <c r="A16" s="32">
        <v>4</v>
      </c>
      <c r="B16" s="7" t="s">
        <v>40</v>
      </c>
      <c r="C16" s="4" t="s">
        <v>31</v>
      </c>
      <c r="D16" s="5"/>
      <c r="E16" s="91">
        <v>0.31</v>
      </c>
      <c r="F16" s="87">
        <f t="shared" si="0"/>
        <v>6.8032585413813681E-3</v>
      </c>
      <c r="G16" s="92">
        <f t="shared" si="1"/>
        <v>0.31</v>
      </c>
      <c r="H16" s="95">
        <v>1</v>
      </c>
      <c r="I16" s="62"/>
    </row>
    <row r="17" spans="1:14" ht="32.25" thickBot="1">
      <c r="A17" s="32">
        <v>5</v>
      </c>
      <c r="B17" s="7" t="s">
        <v>40</v>
      </c>
      <c r="C17" s="4" t="s">
        <v>32</v>
      </c>
      <c r="D17" s="5"/>
      <c r="E17" s="91">
        <v>0.42</v>
      </c>
      <c r="F17" s="87">
        <f t="shared" si="0"/>
        <v>9.2173180238070158E-3</v>
      </c>
      <c r="G17" s="92">
        <f t="shared" si="1"/>
        <v>0.42</v>
      </c>
      <c r="H17" s="95">
        <v>1</v>
      </c>
      <c r="I17" s="62"/>
    </row>
    <row r="18" spans="1:14" ht="32.25" thickBot="1">
      <c r="A18" s="32">
        <v>6</v>
      </c>
      <c r="B18" s="7" t="s">
        <v>40</v>
      </c>
      <c r="C18" s="4" t="s">
        <v>33</v>
      </c>
      <c r="D18" s="5"/>
      <c r="E18" s="66">
        <v>0.54</v>
      </c>
      <c r="F18" s="87">
        <f t="shared" si="0"/>
        <v>1.1850837459180448E-2</v>
      </c>
      <c r="G18" s="92">
        <f t="shared" si="1"/>
        <v>0.54</v>
      </c>
      <c r="H18" s="99">
        <v>1</v>
      </c>
      <c r="I18" s="61">
        <v>1</v>
      </c>
      <c r="J18">
        <f>SUMIF(H13:H18,I18,H13:H18)</f>
        <v>6</v>
      </c>
      <c r="K18">
        <f>6-J18</f>
        <v>0</v>
      </c>
      <c r="L18" t="s">
        <v>65</v>
      </c>
      <c r="M18" t="s">
        <v>56</v>
      </c>
      <c r="N18" t="str">
        <f>IF(K18=0," ",CONCATENATE(L18,K18,M18," "))</f>
        <v xml:space="preserve"> </v>
      </c>
    </row>
    <row r="19" spans="1:14" ht="21.75" thickBot="1">
      <c r="A19" s="218" t="s">
        <v>92</v>
      </c>
      <c r="B19" s="219" t="s">
        <v>47</v>
      </c>
      <c r="C19" s="219"/>
      <c r="D19" s="220"/>
      <c r="E19" s="71">
        <f>SUM(E13:E18)</f>
        <v>1.95</v>
      </c>
      <c r="F19" s="84"/>
      <c r="G19" s="71">
        <f>SUM(G13:G18)</f>
        <v>1.95</v>
      </c>
      <c r="H19" s="23"/>
    </row>
    <row r="20" spans="1:14" ht="18.75" thickBot="1">
      <c r="A20" s="31"/>
      <c r="B20" s="80"/>
      <c r="C20" s="80" t="s">
        <v>93</v>
      </c>
      <c r="D20" s="80"/>
      <c r="E20" s="81"/>
      <c r="F20" s="85"/>
      <c r="G20" s="81"/>
      <c r="H20" s="82"/>
    </row>
    <row r="21" spans="1:14" ht="43.5" thickBot="1">
      <c r="A21" s="36">
        <v>1</v>
      </c>
      <c r="B21" s="6" t="s">
        <v>19</v>
      </c>
      <c r="C21" s="125" t="s">
        <v>4</v>
      </c>
      <c r="D21" s="126"/>
      <c r="E21" s="110">
        <v>2</v>
      </c>
      <c r="F21" s="111">
        <f>G21/$E$42</f>
        <v>4.3891990589557214E-2</v>
      </c>
      <c r="G21" s="106">
        <f>IF(H21=0,0,IF(H21=1,J21,E21))</f>
        <v>2</v>
      </c>
      <c r="H21" s="107">
        <v>2</v>
      </c>
      <c r="I21" s="61">
        <v>0</v>
      </c>
      <c r="J21">
        <f>E21/2</f>
        <v>1</v>
      </c>
      <c r="K21" t="str">
        <f>IF(H21=2," ",(IF(H21=0,L21,M21)))</f>
        <v xml:space="preserve"> </v>
      </c>
      <c r="L21" t="s">
        <v>68</v>
      </c>
      <c r="M21" t="s">
        <v>71</v>
      </c>
    </row>
    <row r="22" spans="1:14" ht="30.75" thickBot="1">
      <c r="A22" s="36">
        <v>2</v>
      </c>
      <c r="B22" s="6" t="s">
        <v>20</v>
      </c>
      <c r="C22" s="125" t="s">
        <v>5</v>
      </c>
      <c r="D22" s="127"/>
      <c r="E22" s="109">
        <v>2.1309999999999998</v>
      </c>
      <c r="F22" s="87">
        <f t="shared" ref="F22:F32" si="2">G22/$E$42</f>
        <v>4.6766915973173208E-2</v>
      </c>
      <c r="G22" s="76">
        <f t="shared" ref="G22:G28" si="3">IF(H22=0,0,IF(H22=1,J22,E22))</f>
        <v>2.1309999999999998</v>
      </c>
      <c r="H22" s="37">
        <v>2</v>
      </c>
      <c r="I22" s="61">
        <v>0</v>
      </c>
      <c r="J22">
        <f t="shared" ref="J22:J32" si="4">E22/2</f>
        <v>1.0654999999999999</v>
      </c>
      <c r="K22" t="str">
        <f t="shared" ref="K22:K28" si="5">IF(H22=2," ",(IF(H22=0,L22,M22)))</f>
        <v xml:space="preserve"> </v>
      </c>
      <c r="L22" t="s">
        <v>69</v>
      </c>
      <c r="M22" t="s">
        <v>70</v>
      </c>
    </row>
    <row r="23" spans="1:14" ht="45.75" thickBot="1">
      <c r="A23" s="36">
        <v>3</v>
      </c>
      <c r="B23" s="6" t="s">
        <v>21</v>
      </c>
      <c r="C23" s="125" t="s">
        <v>72</v>
      </c>
      <c r="D23" s="127"/>
      <c r="E23" s="68">
        <v>0</v>
      </c>
      <c r="F23" s="87">
        <f t="shared" si="2"/>
        <v>0</v>
      </c>
      <c r="G23" s="76">
        <f>IF(H23=1,0,-J23)</f>
        <v>0</v>
      </c>
      <c r="H23" s="37">
        <v>1</v>
      </c>
      <c r="I23" s="61">
        <v>0</v>
      </c>
      <c r="J23">
        <v>2.137</v>
      </c>
      <c r="K23" t="str">
        <f>IF(H23=1," ",L23)</f>
        <v xml:space="preserve"> </v>
      </c>
      <c r="L23" t="s">
        <v>73</v>
      </c>
    </row>
    <row r="24" spans="1:14" ht="60.75" thickBot="1">
      <c r="A24" s="36">
        <v>4</v>
      </c>
      <c r="B24" s="6" t="s">
        <v>111</v>
      </c>
      <c r="C24" s="125" t="s">
        <v>6</v>
      </c>
      <c r="D24" s="127"/>
      <c r="E24" s="68">
        <v>3.4569999999999999</v>
      </c>
      <c r="F24" s="87">
        <f t="shared" si="2"/>
        <v>7.586730573404965E-2</v>
      </c>
      <c r="G24" s="76">
        <f t="shared" si="3"/>
        <v>3.4569999999999999</v>
      </c>
      <c r="H24" s="37">
        <v>2</v>
      </c>
      <c r="I24" s="61">
        <v>0</v>
      </c>
      <c r="J24">
        <f t="shared" si="4"/>
        <v>1.7284999999999999</v>
      </c>
      <c r="K24" t="str">
        <f t="shared" si="5"/>
        <v xml:space="preserve"> </v>
      </c>
      <c r="L24" t="s">
        <v>74</v>
      </c>
      <c r="M24" t="s">
        <v>75</v>
      </c>
    </row>
    <row r="25" spans="1:14" ht="60.75" thickBot="1">
      <c r="A25" s="36">
        <v>5</v>
      </c>
      <c r="B25" s="6" t="s">
        <v>23</v>
      </c>
      <c r="C25" s="125" t="s">
        <v>7</v>
      </c>
      <c r="D25" s="127"/>
      <c r="E25" s="68">
        <v>2.456</v>
      </c>
      <c r="F25" s="87">
        <f t="shared" si="2"/>
        <v>5.3899364443976264E-2</v>
      </c>
      <c r="G25" s="76">
        <f t="shared" si="3"/>
        <v>2.456</v>
      </c>
      <c r="H25" s="37">
        <v>2</v>
      </c>
      <c r="I25" s="61">
        <v>0</v>
      </c>
      <c r="J25">
        <f t="shared" si="4"/>
        <v>1.228</v>
      </c>
      <c r="K25" t="str">
        <f t="shared" si="5"/>
        <v xml:space="preserve"> </v>
      </c>
      <c r="L25" t="s">
        <v>76</v>
      </c>
      <c r="M25" t="s">
        <v>77</v>
      </c>
    </row>
    <row r="26" spans="1:14" ht="45.75" thickBot="1">
      <c r="A26" s="36">
        <v>6</v>
      </c>
      <c r="B26" s="6" t="s">
        <v>57</v>
      </c>
      <c r="C26" s="125" t="s">
        <v>8</v>
      </c>
      <c r="D26" s="127"/>
      <c r="E26" s="68">
        <v>2.0099999999999998</v>
      </c>
      <c r="F26" s="87">
        <f t="shared" si="2"/>
        <v>4.4111450542504996E-2</v>
      </c>
      <c r="G26" s="76">
        <f t="shared" si="3"/>
        <v>2.0099999999999998</v>
      </c>
      <c r="H26" s="37">
        <v>2</v>
      </c>
      <c r="I26" s="61">
        <v>0</v>
      </c>
      <c r="J26">
        <f t="shared" si="4"/>
        <v>1.0049999999999999</v>
      </c>
      <c r="K26" t="str">
        <f t="shared" si="5"/>
        <v xml:space="preserve"> </v>
      </c>
      <c r="L26" t="s">
        <v>79</v>
      </c>
      <c r="M26" t="s">
        <v>78</v>
      </c>
    </row>
    <row r="27" spans="1:14" ht="60.75" thickBot="1">
      <c r="A27" s="36">
        <v>7</v>
      </c>
      <c r="B27" s="6" t="s">
        <v>58</v>
      </c>
      <c r="C27" s="125" t="s">
        <v>59</v>
      </c>
      <c r="D27" s="127"/>
      <c r="E27" s="68">
        <v>5.234</v>
      </c>
      <c r="F27" s="87">
        <f t="shared" si="2"/>
        <v>0.11486533937287123</v>
      </c>
      <c r="G27" s="76">
        <f t="shared" si="3"/>
        <v>5.234</v>
      </c>
      <c r="H27" s="37">
        <v>2</v>
      </c>
      <c r="I27" s="61">
        <v>0</v>
      </c>
      <c r="J27">
        <f t="shared" si="4"/>
        <v>2.617</v>
      </c>
      <c r="K27" t="str">
        <f t="shared" si="5"/>
        <v xml:space="preserve"> </v>
      </c>
      <c r="L27" t="s">
        <v>80</v>
      </c>
      <c r="M27" t="s">
        <v>81</v>
      </c>
    </row>
    <row r="28" spans="1:14" ht="104.25" customHeight="1" thickBot="1">
      <c r="A28" s="36">
        <v>8</v>
      </c>
      <c r="B28" s="6" t="s">
        <v>26</v>
      </c>
      <c r="C28" s="125" t="s">
        <v>108</v>
      </c>
      <c r="D28" s="127"/>
      <c r="E28" s="68">
        <v>2.02</v>
      </c>
      <c r="F28" s="87">
        <f t="shared" si="2"/>
        <v>0</v>
      </c>
      <c r="G28" s="76">
        <f t="shared" si="3"/>
        <v>0</v>
      </c>
      <c r="H28" s="37">
        <v>0</v>
      </c>
      <c r="I28" s="61">
        <v>0</v>
      </c>
      <c r="J28">
        <f t="shared" si="4"/>
        <v>1.01</v>
      </c>
      <c r="K28" t="str">
        <f t="shared" si="5"/>
        <v>სამოქმედო გეგმა არ არის ადეკვატური</v>
      </c>
      <c r="L28" t="s">
        <v>85</v>
      </c>
      <c r="M28" t="s">
        <v>86</v>
      </c>
    </row>
    <row r="29" spans="1:14" ht="112.5" customHeight="1" thickBot="1">
      <c r="A29" s="36">
        <v>9</v>
      </c>
      <c r="B29" s="6" t="s">
        <v>27</v>
      </c>
      <c r="C29" s="124" t="s">
        <v>109</v>
      </c>
      <c r="D29" s="127"/>
      <c r="E29" s="68">
        <v>5.5873999999999997</v>
      </c>
      <c r="F29" s="87">
        <f t="shared" si="2"/>
        <v>0.12262105411004599</v>
      </c>
      <c r="G29" s="76">
        <f t="shared" ref="G29:G32" si="6">IF(H29=0,0,E29)</f>
        <v>5.5873999999999997</v>
      </c>
      <c r="H29" s="37">
        <v>2</v>
      </c>
      <c r="I29" s="61">
        <v>0</v>
      </c>
      <c r="J29">
        <f t="shared" si="4"/>
        <v>2.7936999999999999</v>
      </c>
      <c r="K29" t="str">
        <f t="shared" ref="K29:K32" si="7">IF(H29=1," ",L29)</f>
        <v>პროექტის ბიუჯეტი არ არის რეალური და ადექვატური</v>
      </c>
      <c r="L29" t="s">
        <v>87</v>
      </c>
    </row>
    <row r="30" spans="1:14" ht="46.5" customHeight="1" thickBot="1">
      <c r="A30" s="36">
        <v>10</v>
      </c>
      <c r="B30" s="63" t="s">
        <v>39</v>
      </c>
      <c r="C30" s="128" t="s">
        <v>53</v>
      </c>
      <c r="D30" s="127"/>
      <c r="E30" s="68">
        <v>4.6589999999999998</v>
      </c>
      <c r="F30" s="87">
        <f t="shared" si="2"/>
        <v>0.10224639207837354</v>
      </c>
      <c r="G30" s="76">
        <f t="shared" si="6"/>
        <v>4.6589999999999998</v>
      </c>
      <c r="H30" s="37">
        <v>2</v>
      </c>
      <c r="I30" s="61">
        <v>0</v>
      </c>
      <c r="J30">
        <f t="shared" si="4"/>
        <v>2.3294999999999999</v>
      </c>
      <c r="K30" t="str">
        <f t="shared" si="7"/>
        <v xml:space="preserve">დაგეგმილი მოგების ოდენობა არ არის ადეკვატური და ობიექტური </v>
      </c>
      <c r="L30" t="s">
        <v>82</v>
      </c>
    </row>
    <row r="31" spans="1:14" ht="46.5" customHeight="1" thickBot="1">
      <c r="A31" s="89">
        <v>11</v>
      </c>
      <c r="B31" s="90" t="s">
        <v>54</v>
      </c>
      <c r="C31" s="129" t="s">
        <v>55</v>
      </c>
      <c r="D31" s="130"/>
      <c r="E31" s="91">
        <v>2.028</v>
      </c>
      <c r="F31" s="87">
        <f t="shared" si="2"/>
        <v>4.450647845781102E-2</v>
      </c>
      <c r="G31" s="92">
        <f t="shared" si="6"/>
        <v>2.028</v>
      </c>
      <c r="H31" s="93">
        <v>1</v>
      </c>
      <c r="I31" s="94">
        <v>0</v>
      </c>
      <c r="J31">
        <f t="shared" si="4"/>
        <v>1.014</v>
      </c>
      <c r="K31" t="str">
        <f t="shared" si="7"/>
        <v xml:space="preserve"> </v>
      </c>
      <c r="L31" t="s">
        <v>83</v>
      </c>
    </row>
    <row r="32" spans="1:14" ht="45.75" customHeight="1" thickBot="1">
      <c r="A32" s="36">
        <v>12</v>
      </c>
      <c r="B32" s="64" t="s">
        <v>38</v>
      </c>
      <c r="C32" s="131" t="s">
        <v>11</v>
      </c>
      <c r="D32" s="127"/>
      <c r="E32" s="68">
        <v>2.0339999999999998</v>
      </c>
      <c r="F32" s="87">
        <f t="shared" si="2"/>
        <v>4.4638154429579684E-2</v>
      </c>
      <c r="G32" s="76">
        <f t="shared" si="6"/>
        <v>2.0339999999999998</v>
      </c>
      <c r="H32" s="37">
        <v>1</v>
      </c>
      <c r="I32" s="61">
        <v>0</v>
      </c>
      <c r="J32">
        <f t="shared" si="4"/>
        <v>1.0169999999999999</v>
      </c>
      <c r="K32" t="str">
        <f t="shared" si="7"/>
        <v xml:space="preserve"> </v>
      </c>
      <c r="L32" t="s">
        <v>84</v>
      </c>
    </row>
    <row r="33" spans="1:13" ht="21.75" thickBot="1">
      <c r="A33" s="218" t="s">
        <v>92</v>
      </c>
      <c r="B33" s="219"/>
      <c r="C33" s="219"/>
      <c r="D33" s="220"/>
      <c r="E33" s="71">
        <f>SUM(E21:E32)</f>
        <v>33.616399999999999</v>
      </c>
      <c r="F33" s="84"/>
      <c r="G33" s="71">
        <f>IF(D4=1,SUM(G21:G32)-G23,SUM(G21:G32))</f>
        <v>31.596399999999996</v>
      </c>
      <c r="H33" s="23"/>
    </row>
    <row r="34" spans="1:13" ht="18.75" thickBot="1">
      <c r="A34" s="31"/>
      <c r="B34" s="224" t="s">
        <v>100</v>
      </c>
      <c r="C34" s="209"/>
      <c r="D34" s="209"/>
      <c r="E34" s="25"/>
      <c r="F34" s="86"/>
      <c r="G34" s="25"/>
      <c r="H34" s="25"/>
    </row>
    <row r="35" spans="1:13" ht="29.25" thickBot="1">
      <c r="A35" s="41"/>
      <c r="B35" s="11" t="s">
        <v>101</v>
      </c>
      <c r="C35" s="132" t="s">
        <v>90</v>
      </c>
      <c r="D35" s="133"/>
      <c r="E35" s="68">
        <v>0</v>
      </c>
      <c r="F35" s="87">
        <f t="shared" ref="F35" si="8">G35/$E$42</f>
        <v>0</v>
      </c>
      <c r="G35" s="76">
        <f t="shared" ref="G35:G36" si="9">IF(H35=0,0,E35)</f>
        <v>0</v>
      </c>
      <c r="H35" s="37">
        <v>0</v>
      </c>
      <c r="K35" t="str">
        <f t="shared" ref="K35:K36" si="10">IF(H35=1," ",L35)</f>
        <v xml:space="preserve">გასაუბრებაზე გამოჩნდა რომ ბენეფიციარი/ბენეფიციართა ჯგუფის რომელიმე წევრი ფიქტიურია </v>
      </c>
      <c r="L35" t="s">
        <v>97</v>
      </c>
    </row>
    <row r="36" spans="1:13" ht="43.5" thickBot="1">
      <c r="A36" s="41"/>
      <c r="B36" s="136" t="s">
        <v>88</v>
      </c>
      <c r="C36" s="137" t="s">
        <v>91</v>
      </c>
      <c r="D36" s="138"/>
      <c r="E36" s="69">
        <v>0</v>
      </c>
      <c r="F36" s="87">
        <f>G36/$E$42</f>
        <v>0</v>
      </c>
      <c r="G36" s="75">
        <f t="shared" si="9"/>
        <v>0</v>
      </c>
      <c r="H36" s="88">
        <v>1</v>
      </c>
      <c r="I36" s="61" t="s">
        <v>113</v>
      </c>
      <c r="K36" t="str">
        <f t="shared" si="10"/>
        <v xml:space="preserve"> </v>
      </c>
      <c r="L36" t="s">
        <v>98</v>
      </c>
    </row>
    <row r="37" spans="1:13" ht="38.25" customHeight="1" thickBot="1">
      <c r="A37" s="41"/>
      <c r="B37" s="139" t="s">
        <v>89</v>
      </c>
      <c r="C37" s="137" t="s">
        <v>110</v>
      </c>
      <c r="D37" s="138"/>
      <c r="E37" s="69">
        <v>10</v>
      </c>
      <c r="F37" s="87">
        <f>G37/$E$42</f>
        <v>0.21945995294778609</v>
      </c>
      <c r="G37" s="75">
        <v>10</v>
      </c>
      <c r="H37" s="88">
        <v>2</v>
      </c>
      <c r="J37">
        <f t="shared" ref="J37" si="11">E37/2</f>
        <v>5</v>
      </c>
      <c r="K37" t="str">
        <f t="shared" ref="K37" si="12">IF(H37=2," ",(IF(H37=0,L37,M37)))</f>
        <v xml:space="preserve"> </v>
      </c>
      <c r="L37" t="s">
        <v>96</v>
      </c>
      <c r="M37" t="s">
        <v>95</v>
      </c>
    </row>
    <row r="38" spans="1:13" ht="38.25" customHeight="1" thickBot="1">
      <c r="A38" s="218" t="s">
        <v>92</v>
      </c>
      <c r="B38" s="219"/>
      <c r="C38" s="219"/>
      <c r="D38" s="220"/>
      <c r="E38" s="71">
        <f>E37</f>
        <v>10</v>
      </c>
      <c r="F38" s="84"/>
      <c r="G38" s="71">
        <f>G37</f>
        <v>10</v>
      </c>
      <c r="H38" s="23"/>
    </row>
    <row r="39" spans="1:13" ht="38.25" customHeight="1" thickBot="1">
      <c r="A39" s="31"/>
      <c r="B39" s="224" t="s">
        <v>99</v>
      </c>
      <c r="C39" s="209"/>
      <c r="D39" s="209"/>
      <c r="E39" s="25"/>
      <c r="F39" s="86"/>
      <c r="G39" s="25"/>
      <c r="H39" s="25"/>
    </row>
    <row r="40" spans="1:13" ht="38.25" customHeight="1" thickBot="1">
      <c r="A40" s="41"/>
      <c r="B40" s="79" t="s">
        <v>105</v>
      </c>
      <c r="C40" s="4" t="s">
        <v>114</v>
      </c>
      <c r="D40" s="103"/>
      <c r="E40" s="104">
        <v>0</v>
      </c>
      <c r="F40" s="105">
        <f>G40/$E$42</f>
        <v>0</v>
      </c>
      <c r="G40" s="106">
        <v>0</v>
      </c>
      <c r="H40" s="107">
        <v>0</v>
      </c>
    </row>
    <row r="41" spans="1:13" ht="50.25" customHeight="1" thickBot="1">
      <c r="A41" s="41"/>
      <c r="B41" s="79" t="s">
        <v>102</v>
      </c>
      <c r="C41" s="12" t="s">
        <v>103</v>
      </c>
      <c r="D41" s="13"/>
      <c r="E41" s="74">
        <v>0</v>
      </c>
      <c r="F41" s="83">
        <f>G41/$E$42</f>
        <v>0</v>
      </c>
      <c r="G41" s="76">
        <f>IF(H41=0,0,IF(H41=1,-J41,E41))</f>
        <v>0</v>
      </c>
      <c r="H41" s="37">
        <v>2</v>
      </c>
      <c r="J41">
        <v>8</v>
      </c>
      <c r="K41" t="str">
        <f>IF(H41=0," ",(IF(H41=2,L41,M41)))</f>
        <v>მონიტორინგის განხორციელების დროს აღმოჩნდა რომ ბენეფიციარის/ბენეფიციართა ჯგუფის მიერ ბიზნეს გეგმაში წარმოდგენილი შესაბამისი ინფორმაცია რეალობას არ შეესაბამება</v>
      </c>
      <c r="L41" s="12" t="s">
        <v>103</v>
      </c>
      <c r="M41" t="s">
        <v>104</v>
      </c>
    </row>
    <row r="42" spans="1:13" ht="21.75" thickBot="1">
      <c r="A42" s="218" t="s">
        <v>43</v>
      </c>
      <c r="B42" s="219"/>
      <c r="C42" s="219"/>
      <c r="D42" s="220"/>
      <c r="E42" s="71">
        <f>E19+E33+E38</f>
        <v>45.566400000000002</v>
      </c>
      <c r="F42" s="71"/>
      <c r="G42" s="71">
        <f>IF(H9=1,0,IF(H10=1,0,IF(H11=1,G19+G33+G38+G11,IF(H35=1,0,IF(H36=1,0,IF(H41=2,0,IF(H40=1,0,G19+G33+G38+G41)))))))</f>
        <v>36.946399999999997</v>
      </c>
      <c r="H42" s="23"/>
    </row>
    <row r="43" spans="1:13" ht="42.75" customHeight="1" thickBot="1">
      <c r="A43" s="45">
        <v>14</v>
      </c>
      <c r="B43" s="46" t="s">
        <v>106</v>
      </c>
      <c r="C43" s="221"/>
      <c r="D43" s="222"/>
      <c r="E43" s="223"/>
      <c r="F43" s="77"/>
      <c r="G43" s="77"/>
      <c r="H43" s="47"/>
    </row>
    <row r="44" spans="1:13" ht="15.75" thickBot="1">
      <c r="A44" s="27"/>
      <c r="B44" s="27"/>
      <c r="C44" s="27"/>
      <c r="D44" s="27"/>
      <c r="E44" s="72"/>
      <c r="F44" s="73"/>
      <c r="G44" s="73"/>
      <c r="H44" s="14"/>
    </row>
    <row r="45" spans="1:13" ht="15.75" thickBot="1">
      <c r="A45" s="26"/>
      <c r="B45" s="26"/>
      <c r="C45" s="26"/>
      <c r="D45" s="26"/>
      <c r="E45" s="117"/>
      <c r="F45" s="73"/>
      <c r="G45" s="73"/>
      <c r="H45" s="14"/>
    </row>
    <row r="46" spans="1:13" ht="21" thickBot="1">
      <c r="A46" s="210" t="s">
        <v>14</v>
      </c>
      <c r="B46" s="211"/>
      <c r="C46" s="134" t="s">
        <v>15</v>
      </c>
      <c r="D46" s="214" t="s">
        <v>16</v>
      </c>
      <c r="E46" s="215"/>
      <c r="F46" s="16"/>
      <c r="G46" s="16"/>
      <c r="H46" s="16"/>
    </row>
    <row r="47" spans="1:13" ht="15.75" thickBot="1">
      <c r="A47" s="212"/>
      <c r="B47" s="213"/>
      <c r="C47" s="135"/>
      <c r="D47" s="216"/>
      <c r="E47" s="217"/>
      <c r="F47" s="15"/>
      <c r="G47" s="15"/>
      <c r="H47" s="15"/>
    </row>
  </sheetData>
  <mergeCells count="16">
    <mergeCell ref="L10:U10"/>
    <mergeCell ref="L11:U11"/>
    <mergeCell ref="B34:D34"/>
    <mergeCell ref="A38:D38"/>
    <mergeCell ref="A19:D19"/>
    <mergeCell ref="A2:D2"/>
    <mergeCell ref="B6:C6"/>
    <mergeCell ref="B7:D7"/>
    <mergeCell ref="A8:C8"/>
    <mergeCell ref="A46:B47"/>
    <mergeCell ref="D46:E46"/>
    <mergeCell ref="D47:E47"/>
    <mergeCell ref="A33:D33"/>
    <mergeCell ref="A42:D42"/>
    <mergeCell ref="C43:E43"/>
    <mergeCell ref="B39:D39"/>
  </mergeCells>
  <pageMargins left="0.7" right="0.7" top="0.75" bottom="0.75" header="0.3" footer="0.3"/>
  <pageSetup paperSize="9" orientation="portrait" r:id="rId1"/>
  <ignoredErrors>
    <ignoredError sqref="K23 G23" 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Sheet2!$A$1:$A$2</xm:f>
          </x14:formula1>
          <xm:sqref>H13:H18 H31:H32 H23 H35:H36 H9:H11</xm:sqref>
        </x14:dataValidation>
        <x14:dataValidation type="list" allowBlank="1" showInputMessage="1" showErrorMessage="1">
          <x14:formula1>
            <xm:f>Sheet2!$A$1:$A$2</xm:f>
          </x14:formula1>
          <xm:sqref>H21:H22</xm:sqref>
        </x14:dataValidation>
        <x14:dataValidation type="list" allowBlank="1" showInputMessage="1" showErrorMessage="1">
          <x14:formula1>
            <xm:f>Sheet2!$A$1:$A$2</xm:f>
          </x14:formula1>
          <xm:sqref>H24:H30</xm:sqref>
        </x14:dataValidation>
        <x14:dataValidation type="list" allowBlank="1" showInputMessage="1" showErrorMessage="1">
          <x14:formula1>
            <xm:f>Sheet2!$A$1:$A$2</xm:f>
          </x14:formula1>
          <xm:sqref>H37:H38</xm:sqref>
        </x14:dataValidation>
        <x14:dataValidation type="list" allowBlank="1" showInputMessage="1" showErrorMessage="1">
          <x14:formula1>
            <xm:f>Sheet2!$A$1:$A$2</xm:f>
          </x14:formula1>
          <xm:sqref>H40:H41</xm:sqref>
        </x14:dataValidation>
        <x14:dataValidation type="list" allowBlank="1" showInputMessage="1" showErrorMessage="1">
          <x14:formula1>
            <xm:f>Sheet2!$A$2:$A$3</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80" zoomScaleNormal="80" workbookViewId="0">
      <selection activeCell="A9" sqref="A9:B13"/>
    </sheetView>
  </sheetViews>
  <sheetFormatPr defaultRowHeight="15"/>
  <cols>
    <col min="1" max="1" width="3.7109375" bestFit="1" customWidth="1"/>
    <col min="2" max="2" width="19.5703125" customWidth="1"/>
    <col min="3" max="3" width="65.28515625" customWidth="1"/>
    <col min="4" max="4" width="34.7109375" bestFit="1" customWidth="1"/>
    <col min="5" max="5" width="14" customWidth="1"/>
    <col min="6" max="6" width="22.140625" bestFit="1" customWidth="1"/>
    <col min="7" max="7" width="22.140625" customWidth="1"/>
  </cols>
  <sheetData>
    <row r="1" spans="1:7" ht="15.75" thickBot="1">
      <c r="A1" s="1"/>
      <c r="B1" s="1"/>
      <c r="C1" s="1"/>
      <c r="D1" s="1"/>
      <c r="E1" s="1"/>
      <c r="F1" s="14"/>
      <c r="G1" s="14"/>
    </row>
    <row r="2" spans="1:7" ht="18" thickBot="1">
      <c r="A2" s="201" t="s">
        <v>0</v>
      </c>
      <c r="B2" s="202"/>
      <c r="C2" s="202"/>
      <c r="D2" s="203"/>
      <c r="E2" s="1"/>
      <c r="F2" s="14"/>
      <c r="G2" s="14"/>
    </row>
    <row r="3" spans="1:7" ht="15.75" thickBot="1">
      <c r="A3" s="1"/>
      <c r="B3" s="2"/>
      <c r="C3" s="2"/>
      <c r="D3" s="2"/>
      <c r="E3" s="2"/>
      <c r="F3" s="14"/>
      <c r="G3" s="14"/>
    </row>
    <row r="4" spans="1:7" ht="15.75" thickBot="1">
      <c r="A4" s="1"/>
      <c r="B4" s="1"/>
      <c r="C4" s="1"/>
      <c r="D4" s="1"/>
      <c r="E4" s="1"/>
      <c r="F4" s="14"/>
      <c r="G4" s="14"/>
    </row>
    <row r="5" spans="1:7" ht="16.5" thickBot="1">
      <c r="A5" s="26"/>
      <c r="B5" s="26"/>
      <c r="C5" s="26"/>
      <c r="D5" s="26"/>
      <c r="E5" s="17"/>
      <c r="F5" s="14"/>
      <c r="G5" s="14"/>
    </row>
    <row r="6" spans="1:7" ht="21.75" thickBot="1">
      <c r="A6" s="28" t="s">
        <v>1</v>
      </c>
      <c r="B6" s="204" t="s">
        <v>2</v>
      </c>
      <c r="C6" s="205"/>
      <c r="D6" s="29" t="s">
        <v>3</v>
      </c>
      <c r="E6" s="30" t="s">
        <v>45</v>
      </c>
      <c r="F6" s="24" t="s">
        <v>46</v>
      </c>
      <c r="G6" s="24" t="s">
        <v>48</v>
      </c>
    </row>
    <row r="7" spans="1:7" ht="18.75" thickBot="1">
      <c r="A7" s="31"/>
      <c r="B7" s="206" t="s">
        <v>34</v>
      </c>
      <c r="C7" s="207"/>
      <c r="D7" s="207"/>
      <c r="E7" s="20"/>
      <c r="F7" s="20"/>
      <c r="G7" s="49">
        <v>0.75</v>
      </c>
    </row>
    <row r="8" spans="1:7" ht="18" customHeight="1" thickBot="1">
      <c r="A8" s="208" t="s">
        <v>36</v>
      </c>
      <c r="B8" s="209"/>
      <c r="C8" s="209"/>
      <c r="D8" s="21"/>
      <c r="E8" s="25"/>
      <c r="F8" s="25"/>
      <c r="G8" s="50"/>
    </row>
    <row r="9" spans="1:7" ht="32.25" thickBot="1">
      <c r="A9" s="32">
        <v>13</v>
      </c>
      <c r="B9" s="7" t="s">
        <v>40</v>
      </c>
      <c r="C9" s="4" t="s">
        <v>29</v>
      </c>
      <c r="D9" s="4"/>
      <c r="E9" s="18">
        <v>1</v>
      </c>
      <c r="F9" s="33">
        <v>1</v>
      </c>
      <c r="G9" s="51">
        <f t="shared" ref="G9:G14" si="0">F9/$E$28*(3/4)</f>
        <v>7.2115384615384619E-3</v>
      </c>
    </row>
    <row r="10" spans="1:7" ht="32.25" thickBot="1">
      <c r="A10" s="32">
        <v>14</v>
      </c>
      <c r="B10" s="7" t="s">
        <v>40</v>
      </c>
      <c r="C10" s="4" t="s">
        <v>12</v>
      </c>
      <c r="D10" s="5"/>
      <c r="E10" s="9">
        <v>1</v>
      </c>
      <c r="F10" s="34">
        <v>1</v>
      </c>
      <c r="G10" s="51">
        <f t="shared" si="0"/>
        <v>7.2115384615384619E-3</v>
      </c>
    </row>
    <row r="11" spans="1:7" ht="32.25" thickBot="1">
      <c r="A11" s="32">
        <v>15</v>
      </c>
      <c r="B11" s="7" t="s">
        <v>40</v>
      </c>
      <c r="C11" s="4" t="s">
        <v>30</v>
      </c>
      <c r="D11" s="5"/>
      <c r="E11" s="9">
        <v>1</v>
      </c>
      <c r="F11" s="34">
        <v>1</v>
      </c>
      <c r="G11" s="51">
        <f t="shared" si="0"/>
        <v>7.2115384615384619E-3</v>
      </c>
    </row>
    <row r="12" spans="1:7" ht="32.25" thickBot="1">
      <c r="A12" s="32">
        <v>16</v>
      </c>
      <c r="B12" s="7" t="s">
        <v>40</v>
      </c>
      <c r="C12" s="4" t="s">
        <v>31</v>
      </c>
      <c r="D12" s="5"/>
      <c r="E12" s="9">
        <v>1</v>
      </c>
      <c r="F12" s="34">
        <v>1</v>
      </c>
      <c r="G12" s="51">
        <f t="shared" si="0"/>
        <v>7.2115384615384619E-3</v>
      </c>
    </row>
    <row r="13" spans="1:7" ht="32.25" thickBot="1">
      <c r="A13" s="32">
        <v>17</v>
      </c>
      <c r="B13" s="7" t="s">
        <v>40</v>
      </c>
      <c r="C13" s="4" t="s">
        <v>32</v>
      </c>
      <c r="D13" s="5"/>
      <c r="E13" s="9">
        <v>1</v>
      </c>
      <c r="F13" s="34">
        <v>1</v>
      </c>
      <c r="G13" s="51">
        <f t="shared" si="0"/>
        <v>7.2115384615384619E-3</v>
      </c>
    </row>
    <row r="14" spans="1:7" ht="32.25" thickBot="1">
      <c r="A14" s="32">
        <v>18</v>
      </c>
      <c r="B14" s="7" t="s">
        <v>40</v>
      </c>
      <c r="C14" s="4" t="s">
        <v>33</v>
      </c>
      <c r="D14" s="5"/>
      <c r="E14" s="17">
        <v>1</v>
      </c>
      <c r="F14" s="35">
        <v>1</v>
      </c>
      <c r="G14" s="51">
        <f t="shared" si="0"/>
        <v>7.2115384615384619E-3</v>
      </c>
    </row>
    <row r="15" spans="1:7" ht="18.75" thickBot="1">
      <c r="A15" s="31"/>
      <c r="B15" s="224" t="s">
        <v>47</v>
      </c>
      <c r="C15" s="209"/>
      <c r="D15" s="209"/>
      <c r="E15" s="25"/>
      <c r="F15" s="25"/>
      <c r="G15" s="50"/>
    </row>
    <row r="16" spans="1:7" ht="43.5" thickBot="1">
      <c r="A16" s="36">
        <v>1</v>
      </c>
      <c r="B16" s="3" t="s">
        <v>19</v>
      </c>
      <c r="C16" s="4" t="s">
        <v>4</v>
      </c>
      <c r="D16" s="5"/>
      <c r="E16" s="9">
        <v>7</v>
      </c>
      <c r="F16" s="37">
        <v>7</v>
      </c>
      <c r="G16" s="51">
        <f t="shared" ref="G16:G23" si="1">F16/$E$28*(3/4)</f>
        <v>5.0480769230769232E-2</v>
      </c>
    </row>
    <row r="17" spans="1:7" ht="30.75" thickBot="1">
      <c r="A17" s="36">
        <v>2</v>
      </c>
      <c r="B17" s="3" t="s">
        <v>20</v>
      </c>
      <c r="C17" s="4" t="s">
        <v>5</v>
      </c>
      <c r="D17" s="5"/>
      <c r="E17" s="9">
        <v>7</v>
      </c>
      <c r="F17" s="38">
        <v>7</v>
      </c>
      <c r="G17" s="51">
        <f t="shared" si="1"/>
        <v>5.0480769230769232E-2</v>
      </c>
    </row>
    <row r="18" spans="1:7" ht="57.75" thickBot="1">
      <c r="A18" s="36">
        <v>3</v>
      </c>
      <c r="B18" s="3" t="s">
        <v>21</v>
      </c>
      <c r="C18" s="4" t="s">
        <v>18</v>
      </c>
      <c r="D18" s="5"/>
      <c r="E18" s="9">
        <v>7</v>
      </c>
      <c r="F18" s="38">
        <v>7</v>
      </c>
      <c r="G18" s="51">
        <f t="shared" si="1"/>
        <v>5.0480769230769232E-2</v>
      </c>
    </row>
    <row r="19" spans="1:7" ht="57.75" thickBot="1">
      <c r="A19" s="36">
        <v>4</v>
      </c>
      <c r="B19" s="3" t="s">
        <v>22</v>
      </c>
      <c r="C19" s="4" t="s">
        <v>6</v>
      </c>
      <c r="D19" s="5"/>
      <c r="E19" s="9">
        <v>7</v>
      </c>
      <c r="F19" s="38">
        <v>7</v>
      </c>
      <c r="G19" s="51">
        <f t="shared" si="1"/>
        <v>5.0480769230769232E-2</v>
      </c>
    </row>
    <row r="20" spans="1:7" ht="60.75" thickBot="1">
      <c r="A20" s="36">
        <v>5</v>
      </c>
      <c r="B20" s="3" t="s">
        <v>23</v>
      </c>
      <c r="C20" s="4" t="s">
        <v>7</v>
      </c>
      <c r="D20" s="5"/>
      <c r="E20" s="9">
        <v>7</v>
      </c>
      <c r="F20" s="38">
        <v>7</v>
      </c>
      <c r="G20" s="51">
        <f t="shared" si="1"/>
        <v>5.0480769230769232E-2</v>
      </c>
    </row>
    <row r="21" spans="1:7" ht="57.75" thickBot="1">
      <c r="A21" s="36">
        <v>6</v>
      </c>
      <c r="B21" s="3" t="s">
        <v>24</v>
      </c>
      <c r="C21" s="4" t="s">
        <v>8</v>
      </c>
      <c r="D21" s="5"/>
      <c r="E21" s="9">
        <v>7</v>
      </c>
      <c r="F21" s="38">
        <v>7</v>
      </c>
      <c r="G21" s="51">
        <f t="shared" si="1"/>
        <v>5.0480769230769232E-2</v>
      </c>
    </row>
    <row r="22" spans="1:7" ht="43.5" thickBot="1">
      <c r="A22" s="36">
        <v>7</v>
      </c>
      <c r="B22" s="3" t="s">
        <v>25</v>
      </c>
      <c r="C22" s="4" t="s">
        <v>9</v>
      </c>
      <c r="D22" s="5"/>
      <c r="E22" s="9">
        <v>12</v>
      </c>
      <c r="F22" s="38">
        <v>12</v>
      </c>
      <c r="G22" s="51">
        <f t="shared" si="1"/>
        <v>8.6538461538461536E-2</v>
      </c>
    </row>
    <row r="23" spans="1:7" ht="114.75" thickBot="1">
      <c r="A23" s="32">
        <v>8</v>
      </c>
      <c r="B23" s="3" t="s">
        <v>26</v>
      </c>
      <c r="C23" s="4" t="s">
        <v>17</v>
      </c>
      <c r="D23" s="5"/>
      <c r="E23" s="9">
        <v>10</v>
      </c>
      <c r="F23" s="38">
        <v>10</v>
      </c>
      <c r="G23" s="51">
        <f t="shared" si="1"/>
        <v>7.2115384615384623E-2</v>
      </c>
    </row>
    <row r="24" spans="1:7" ht="143.25" thickBot="1">
      <c r="A24" s="32">
        <v>9</v>
      </c>
      <c r="B24" s="3" t="s">
        <v>27</v>
      </c>
      <c r="C24" s="4" t="s">
        <v>10</v>
      </c>
      <c r="D24" s="5"/>
      <c r="E24" s="9">
        <v>10</v>
      </c>
      <c r="F24" s="39">
        <v>10</v>
      </c>
      <c r="G24" s="51">
        <f>F24/$E$28*(3/4)</f>
        <v>7.2115384615384623E-2</v>
      </c>
    </row>
    <row r="25" spans="1:7" ht="18" customHeight="1" thickBot="1">
      <c r="A25" s="40"/>
      <c r="B25" s="234" t="s">
        <v>35</v>
      </c>
      <c r="C25" s="235"/>
      <c r="D25" s="235"/>
      <c r="E25" s="22"/>
      <c r="F25" s="22"/>
      <c r="G25" s="51"/>
    </row>
    <row r="26" spans="1:7" ht="30.75" thickBot="1">
      <c r="A26" s="32">
        <v>10</v>
      </c>
      <c r="B26" s="6" t="s">
        <v>39</v>
      </c>
      <c r="C26" s="4" t="s">
        <v>28</v>
      </c>
      <c r="D26" s="5"/>
      <c r="E26" s="9">
        <v>12</v>
      </c>
      <c r="F26" s="37">
        <v>12</v>
      </c>
      <c r="G26" s="51">
        <f>F26/$E$28*(3/4)</f>
        <v>8.6538461538461536E-2</v>
      </c>
    </row>
    <row r="27" spans="1:7" ht="43.5" thickBot="1">
      <c r="A27" s="32">
        <v>12</v>
      </c>
      <c r="B27" s="6" t="s">
        <v>38</v>
      </c>
      <c r="C27" s="4" t="s">
        <v>11</v>
      </c>
      <c r="D27" s="5"/>
      <c r="E27" s="17">
        <v>12</v>
      </c>
      <c r="F27" s="39">
        <v>12</v>
      </c>
      <c r="G27" s="51">
        <f>F27/$E$28*(3/4)</f>
        <v>8.6538461538461536E-2</v>
      </c>
    </row>
    <row r="28" spans="1:7" ht="21.75" thickBot="1">
      <c r="A28" s="41"/>
      <c r="B28" s="238" t="s">
        <v>51</v>
      </c>
      <c r="C28" s="239"/>
      <c r="D28" s="239"/>
      <c r="E28" s="48">
        <f>SUM(E9:E27)</f>
        <v>104</v>
      </c>
      <c r="F28" s="48">
        <f>SUM(F9:F27)</f>
        <v>104</v>
      </c>
      <c r="G28" s="52">
        <f>SUM(G9:G27)</f>
        <v>0.74999999999999989</v>
      </c>
    </row>
    <row r="29" spans="1:7" ht="18" customHeight="1" thickBot="1">
      <c r="A29" s="42"/>
      <c r="B29" s="236" t="s">
        <v>44</v>
      </c>
      <c r="C29" s="236"/>
      <c r="D29" s="236"/>
      <c r="E29" s="19">
        <v>9</v>
      </c>
      <c r="F29" s="19">
        <v>9</v>
      </c>
      <c r="G29" s="49">
        <v>0.25</v>
      </c>
    </row>
    <row r="30" spans="1:7" ht="111" thickBot="1">
      <c r="A30" s="32">
        <v>18</v>
      </c>
      <c r="B30" s="7" t="s">
        <v>37</v>
      </c>
      <c r="C30" s="4" t="s">
        <v>49</v>
      </c>
      <c r="D30" s="5"/>
      <c r="E30" s="9">
        <v>6</v>
      </c>
      <c r="F30" s="43">
        <v>6</v>
      </c>
      <c r="G30" s="53">
        <f>F30/E31/4</f>
        <v>0.25</v>
      </c>
    </row>
    <row r="31" spans="1:7" ht="21.75" thickBot="1">
      <c r="A31" s="218" t="s">
        <v>50</v>
      </c>
      <c r="B31" s="219"/>
      <c r="C31" s="219"/>
      <c r="D31" s="220"/>
      <c r="E31" s="23">
        <f>E30</f>
        <v>6</v>
      </c>
      <c r="F31" s="23">
        <f>F30</f>
        <v>6</v>
      </c>
      <c r="G31" s="55">
        <f>G30</f>
        <v>0.25</v>
      </c>
    </row>
    <row r="32" spans="1:7" ht="18" customHeight="1" thickBot="1">
      <c r="A32" s="41"/>
      <c r="B32" s="237" t="s">
        <v>41</v>
      </c>
      <c r="C32" s="236"/>
      <c r="D32" s="236"/>
      <c r="E32" s="19"/>
      <c r="F32" s="19"/>
      <c r="G32" s="54">
        <v>0</v>
      </c>
    </row>
    <row r="33" spans="1:7" ht="43.5" thickBot="1">
      <c r="A33" s="41"/>
      <c r="B33" s="11" t="s">
        <v>42</v>
      </c>
      <c r="C33" s="12" t="s">
        <v>52</v>
      </c>
      <c r="D33" s="13"/>
      <c r="E33" s="9">
        <v>1</v>
      </c>
      <c r="F33" s="44">
        <v>1</v>
      </c>
      <c r="G33" s="44">
        <f>F33</f>
        <v>1</v>
      </c>
    </row>
    <row r="34" spans="1:7" ht="21.75" thickBot="1">
      <c r="A34" s="218" t="s">
        <v>43</v>
      </c>
      <c r="B34" s="219"/>
      <c r="C34" s="219"/>
      <c r="D34" s="220"/>
      <c r="E34" s="23">
        <v>1</v>
      </c>
      <c r="F34" s="23">
        <f>F33</f>
        <v>1</v>
      </c>
      <c r="G34" s="55">
        <f>IF(G33=0,0,SUM(G31+G28))</f>
        <v>0.99999999999999989</v>
      </c>
    </row>
    <row r="35" spans="1:7" ht="90" thickBot="1">
      <c r="A35" s="45">
        <v>20</v>
      </c>
      <c r="B35" s="46" t="s">
        <v>13</v>
      </c>
      <c r="C35" s="221"/>
      <c r="D35" s="222"/>
      <c r="E35" s="223"/>
      <c r="F35" s="47"/>
      <c r="G35" s="14"/>
    </row>
    <row r="36" spans="1:7" ht="15.75" thickBot="1">
      <c r="A36" s="27"/>
      <c r="B36" s="27"/>
      <c r="C36" s="27"/>
      <c r="D36" s="27"/>
      <c r="E36" s="27"/>
      <c r="F36" s="14"/>
      <c r="G36" s="14"/>
    </row>
    <row r="37" spans="1:7" ht="15.75" thickBot="1">
      <c r="A37" s="2"/>
      <c r="B37" s="2"/>
      <c r="C37" s="2"/>
      <c r="D37" s="2"/>
      <c r="E37" s="2"/>
      <c r="F37" s="14"/>
      <c r="G37" s="14"/>
    </row>
    <row r="38" spans="1:7" ht="21" thickBot="1">
      <c r="A38" s="226" t="s">
        <v>14</v>
      </c>
      <c r="B38" s="227"/>
      <c r="C38" s="8" t="s">
        <v>15</v>
      </c>
      <c r="D38" s="230" t="s">
        <v>16</v>
      </c>
      <c r="E38" s="231"/>
      <c r="F38" s="16"/>
      <c r="G38" s="16"/>
    </row>
    <row r="39" spans="1:7" ht="15.75" thickBot="1">
      <c r="A39" s="228"/>
      <c r="B39" s="229"/>
      <c r="C39" s="10"/>
      <c r="D39" s="232"/>
      <c r="E39" s="233"/>
      <c r="F39" s="15"/>
      <c r="G39" s="15"/>
    </row>
  </sheetData>
  <mergeCells count="15">
    <mergeCell ref="A38:B39"/>
    <mergeCell ref="D38:E38"/>
    <mergeCell ref="D39:E39"/>
    <mergeCell ref="A2:D2"/>
    <mergeCell ref="B6:C6"/>
    <mergeCell ref="A34:D34"/>
    <mergeCell ref="C35:E35"/>
    <mergeCell ref="B7:D7"/>
    <mergeCell ref="B15:D15"/>
    <mergeCell ref="B25:D25"/>
    <mergeCell ref="B29:D29"/>
    <mergeCell ref="B32:D32"/>
    <mergeCell ref="A8:C8"/>
    <mergeCell ref="B28:D28"/>
    <mergeCell ref="A31:D3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Sheet2!$A$1:$A$2</xm:f>
          </x14:formula1>
          <xm:sqref>F33 F9:F14</xm:sqref>
        </x14:dataValidation>
        <x14:dataValidation type="list" allowBlank="1" showInputMessage="1" showErrorMessage="1">
          <x14:formula1>
            <xm:f>Sheet2!$A$1:$A$7</xm:f>
          </x14:formula1>
          <xm:sqref>F16:F21</xm:sqref>
        </x14:dataValidation>
        <x14:dataValidation type="list" allowBlank="1" showInputMessage="1" showErrorMessage="1">
          <x14:formula1>
            <xm:f>Sheet2!$A$1:$A$12</xm:f>
          </x14:formula1>
          <xm:sqref>F26:F27</xm:sqref>
        </x14:dataValidation>
        <x14:dataValidation type="list" allowBlank="1" showInputMessage="1" showErrorMessage="1">
          <x14:formula1>
            <xm:f>Sheet2!$A$1:$A$12</xm:f>
          </x14:formula1>
          <xm:sqref>F22</xm:sqref>
        </x14:dataValidation>
        <x14:dataValidation type="list" allowBlank="1" showInputMessage="1" showErrorMessage="1">
          <x14:formula1>
            <xm:f>Sheet2!$A$1:$A$10</xm:f>
          </x14:formula1>
          <xm:sqref>F23:F24</xm:sqref>
        </x14:dataValidation>
        <x14:dataValidation type="list" allowBlank="1" showInputMessage="1" showErrorMessage="1">
          <x14:formula1>
            <xm:f>Sheet2!$A$1:$A$6</xm:f>
          </x14:formula1>
          <xm:sqref>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
  <sheetViews>
    <sheetView tabSelected="1" topLeftCell="B16" zoomScale="51" zoomScaleNormal="51" zoomScaleSheetLayoutView="78" workbookViewId="0">
      <selection activeCell="H11" sqref="H11"/>
    </sheetView>
  </sheetViews>
  <sheetFormatPr defaultColWidth="9.140625" defaultRowHeight="15"/>
  <cols>
    <col min="1" max="1" width="2.140625" hidden="1" customWidth="1"/>
    <col min="2" max="2" width="9.5703125" customWidth="1"/>
    <col min="3" max="3" width="31.85546875" customWidth="1"/>
    <col min="4" max="4" width="67.28515625" customWidth="1"/>
    <col min="5" max="5" width="39" customWidth="1"/>
    <col min="6" max="6" width="22.28515625" style="61" customWidth="1"/>
    <col min="7" max="7" width="22.28515625" customWidth="1"/>
    <col min="8" max="9" width="22.28515625" style="184" customWidth="1"/>
    <col min="10" max="10" width="26.140625" hidden="1" customWidth="1"/>
    <col min="11" max="11" width="1.5703125" hidden="1" customWidth="1"/>
    <col min="12" max="12" width="14.7109375" hidden="1" customWidth="1"/>
    <col min="13" max="16383" width="0" hidden="1" customWidth="1"/>
    <col min="16384" max="16384" width="2.28515625" hidden="1" customWidth="1"/>
  </cols>
  <sheetData>
    <row r="1" spans="1:19 16384:16384" ht="11.25" customHeight="1">
      <c r="A1" s="144"/>
      <c r="B1" s="145"/>
      <c r="C1" s="145"/>
      <c r="D1" s="145"/>
      <c r="E1" s="145"/>
      <c r="K1" s="225"/>
    </row>
    <row r="2" spans="1:19 16384:16384" ht="33.75" customHeight="1" thickBot="1">
      <c r="A2" s="144"/>
      <c r="B2" s="254" t="s">
        <v>192</v>
      </c>
      <c r="C2" s="255"/>
      <c r="D2" s="255"/>
      <c r="E2" s="255"/>
      <c r="F2" s="255"/>
      <c r="G2" s="255"/>
      <c r="H2" s="255"/>
      <c r="I2" s="255"/>
      <c r="J2" s="256"/>
      <c r="K2" s="225"/>
    </row>
    <row r="3" spans="1:19 16384:16384" ht="9.75" customHeight="1" thickTop="1">
      <c r="A3" s="144"/>
      <c r="B3" s="197"/>
      <c r="C3" s="145"/>
      <c r="D3" s="145"/>
      <c r="E3" s="145"/>
      <c r="F3" s="198"/>
      <c r="G3" s="199"/>
      <c r="H3" s="199"/>
      <c r="I3" s="199"/>
      <c r="J3" s="200"/>
      <c r="K3" s="225"/>
    </row>
    <row r="4" spans="1:19 16384:16384" ht="36" hidden="1" customHeight="1">
      <c r="A4" s="144"/>
      <c r="B4" s="257" t="s">
        <v>61</v>
      </c>
      <c r="C4" s="257"/>
      <c r="D4" s="257"/>
      <c r="E4" s="257"/>
      <c r="F4" s="257"/>
      <c r="G4" s="257"/>
      <c r="H4" s="257"/>
      <c r="I4" s="257"/>
      <c r="J4" s="257"/>
      <c r="K4" s="225"/>
    </row>
    <row r="5" spans="1:19 16384:16384" ht="33.75" hidden="1" customHeight="1">
      <c r="A5" s="144"/>
      <c r="B5" s="141">
        <v>1</v>
      </c>
      <c r="C5" s="147" t="s">
        <v>61</v>
      </c>
      <c r="D5" s="240"/>
      <c r="E5" s="240"/>
      <c r="F5" s="260"/>
      <c r="G5" s="260"/>
      <c r="H5" s="260"/>
      <c r="I5" s="260"/>
      <c r="J5" s="260"/>
      <c r="K5" s="225"/>
    </row>
    <row r="6" spans="1:19 16384:16384" ht="33.75" hidden="1" customHeight="1">
      <c r="A6" s="144"/>
      <c r="B6" s="141">
        <v>2</v>
      </c>
      <c r="C6" s="147" t="s">
        <v>61</v>
      </c>
      <c r="D6" s="240"/>
      <c r="E6" s="240"/>
      <c r="F6" s="260"/>
      <c r="G6" s="260"/>
      <c r="H6" s="260"/>
      <c r="I6" s="260"/>
      <c r="J6" s="260"/>
      <c r="K6" s="225"/>
    </row>
    <row r="7" spans="1:19 16384:16384" ht="33.75" hidden="1" customHeight="1">
      <c r="A7" s="144"/>
      <c r="B7" s="141">
        <v>3</v>
      </c>
      <c r="C7" s="147" t="s">
        <v>61</v>
      </c>
      <c r="D7" s="240"/>
      <c r="E7" s="240"/>
      <c r="F7" s="260"/>
      <c r="G7" s="260"/>
      <c r="H7" s="260"/>
      <c r="I7" s="260"/>
      <c r="J7" s="260"/>
      <c r="K7" s="225"/>
    </row>
    <row r="8" spans="1:19 16384:16384" ht="64.5" customHeight="1">
      <c r="A8" s="144"/>
      <c r="B8" s="258" t="s">
        <v>196</v>
      </c>
      <c r="C8" s="259"/>
      <c r="D8" s="259"/>
      <c r="E8" s="259"/>
      <c r="F8" s="185" t="s">
        <v>208</v>
      </c>
      <c r="G8" s="185" t="s">
        <v>205</v>
      </c>
      <c r="H8" s="185" t="s">
        <v>207</v>
      </c>
      <c r="I8" s="185" t="s">
        <v>206</v>
      </c>
      <c r="J8" s="185" t="s">
        <v>209</v>
      </c>
      <c r="K8" s="225"/>
      <c r="L8" s="59"/>
      <c r="S8">
        <v>0</v>
      </c>
    </row>
    <row r="9" spans="1:19 16384:16384" ht="99.75" customHeight="1">
      <c r="A9" s="144"/>
      <c r="B9" s="140">
        <v>1</v>
      </c>
      <c r="C9" s="187" t="s">
        <v>19</v>
      </c>
      <c r="D9" s="240" t="s">
        <v>222</v>
      </c>
      <c r="E9" s="240"/>
      <c r="F9" s="186">
        <v>3</v>
      </c>
      <c r="G9" s="189">
        <f>((J9/3)*F9)*0.35</f>
        <v>2.8</v>
      </c>
      <c r="H9" s="186">
        <v>3</v>
      </c>
      <c r="I9" s="189">
        <f>((J9/3)*H9)*0.65</f>
        <v>5.2</v>
      </c>
      <c r="J9" s="189">
        <v>8</v>
      </c>
      <c r="K9" s="225"/>
      <c r="L9" s="59"/>
      <c r="N9" s="143" t="e">
        <f>IF(G9=0,0,IF(G9=1,#REF!,#REF!))</f>
        <v>#REF!</v>
      </c>
      <c r="S9">
        <v>1</v>
      </c>
    </row>
    <row r="10" spans="1:19 16384:16384" ht="72.75" customHeight="1">
      <c r="A10" s="144"/>
      <c r="B10" s="140">
        <v>2</v>
      </c>
      <c r="C10" s="187" t="s">
        <v>197</v>
      </c>
      <c r="D10" s="240" t="s">
        <v>223</v>
      </c>
      <c r="E10" s="240"/>
      <c r="F10" s="186">
        <v>2</v>
      </c>
      <c r="G10" s="189">
        <f>((J10/2)*F10)*0.35</f>
        <v>3.7974999999999994</v>
      </c>
      <c r="H10" s="186">
        <v>2</v>
      </c>
      <c r="I10" s="189">
        <f>((J10/2)*H10)*0.65</f>
        <v>7.0525000000000002</v>
      </c>
      <c r="J10" s="189">
        <v>10.85</v>
      </c>
      <c r="K10" s="225"/>
      <c r="L10" s="59"/>
      <c r="N10" s="143" t="e">
        <f>IF(G10=0,0,IF(G10=1,#REF!,#REF!))</f>
        <v>#REF!</v>
      </c>
      <c r="S10">
        <v>2</v>
      </c>
    </row>
    <row r="11" spans="1:19 16384:16384" ht="77.25" customHeight="1">
      <c r="A11" s="144"/>
      <c r="B11" s="140">
        <v>3</v>
      </c>
      <c r="C11" s="187" t="s">
        <v>210</v>
      </c>
      <c r="D11" s="240" t="s">
        <v>211</v>
      </c>
      <c r="E11" s="240"/>
      <c r="F11" s="186">
        <v>3</v>
      </c>
      <c r="G11" s="189">
        <f>((J11/3)*F11)*0.35</f>
        <v>3.8499999999999996</v>
      </c>
      <c r="H11" s="186">
        <v>3</v>
      </c>
      <c r="I11" s="189">
        <f>((J11/3)*H11)*0.65</f>
        <v>7.15</v>
      </c>
      <c r="J11" s="189">
        <v>11</v>
      </c>
      <c r="K11" s="225"/>
      <c r="L11" s="59"/>
      <c r="M11" s="142">
        <v>-1.8821999999999999</v>
      </c>
      <c r="N11" s="142" t="e">
        <f>IF(G11=1,0,-#REF!)</f>
        <v>#REF!</v>
      </c>
      <c r="S11">
        <v>3</v>
      </c>
    </row>
    <row r="12" spans="1:19 16384:16384" ht="77.25" customHeight="1">
      <c r="A12" s="144"/>
      <c r="B12" s="140">
        <v>4</v>
      </c>
      <c r="C12" s="187" t="s">
        <v>198</v>
      </c>
      <c r="D12" s="240" t="s">
        <v>218</v>
      </c>
      <c r="E12" s="240"/>
      <c r="F12" s="186">
        <v>2</v>
      </c>
      <c r="G12" s="189">
        <f t="shared" ref="G12:G19" si="0">((J12/2)*F12)*0.35</f>
        <v>3.15</v>
      </c>
      <c r="H12" s="186">
        <v>2</v>
      </c>
      <c r="I12" s="189">
        <f>((J12/2)*H12)*0.65</f>
        <v>5.8500000000000005</v>
      </c>
      <c r="J12" s="189">
        <v>9</v>
      </c>
      <c r="K12" s="225"/>
      <c r="L12" s="59"/>
      <c r="N12" s="142" t="e">
        <f>IF(G12=0,0,IF(G12=1,#REF!,#REF!))</f>
        <v>#REF!</v>
      </c>
      <c r="XFD12">
        <v>0</v>
      </c>
    </row>
    <row r="13" spans="1:19 16384:16384" ht="77.25" customHeight="1">
      <c r="A13" s="144"/>
      <c r="B13" s="140">
        <v>5</v>
      </c>
      <c r="C13" s="187" t="s">
        <v>57</v>
      </c>
      <c r="D13" s="240" t="s">
        <v>219</v>
      </c>
      <c r="E13" s="240"/>
      <c r="F13" s="186">
        <v>2</v>
      </c>
      <c r="G13" s="189">
        <f t="shared" si="0"/>
        <v>4.1999999999999993</v>
      </c>
      <c r="H13" s="186">
        <v>2</v>
      </c>
      <c r="I13" s="189">
        <f t="shared" ref="I13:I19" si="1">((J13/2)*H13)*0.65</f>
        <v>7.8000000000000007</v>
      </c>
      <c r="J13" s="189">
        <v>12</v>
      </c>
      <c r="K13" s="225"/>
      <c r="L13" s="59"/>
      <c r="N13" s="142" t="e">
        <f>IF(G13=0,0,IF(G13=1,#REF!,#REF!))</f>
        <v>#REF!</v>
      </c>
      <c r="XFD13">
        <v>1</v>
      </c>
    </row>
    <row r="14" spans="1:19 16384:16384" ht="77.25" customHeight="1">
      <c r="A14" s="144"/>
      <c r="B14" s="140">
        <v>6</v>
      </c>
      <c r="C14" s="187" t="s">
        <v>199</v>
      </c>
      <c r="D14" s="240" t="s">
        <v>212</v>
      </c>
      <c r="E14" s="240"/>
      <c r="F14" s="186">
        <v>2</v>
      </c>
      <c r="G14" s="189">
        <f t="shared" si="0"/>
        <v>2.2881249999999995</v>
      </c>
      <c r="H14" s="186">
        <v>2</v>
      </c>
      <c r="I14" s="189">
        <f t="shared" si="1"/>
        <v>4.2493749999999997</v>
      </c>
      <c r="J14" s="189">
        <v>6.5374999999999996</v>
      </c>
      <c r="K14" s="225"/>
      <c r="L14" s="59"/>
      <c r="N14" s="142" t="e">
        <f>IF(G14=0,0,IF(G14=1,#REF!,#REF!))</f>
        <v>#REF!</v>
      </c>
      <c r="XFD14">
        <v>2</v>
      </c>
    </row>
    <row r="15" spans="1:19 16384:16384" ht="87" customHeight="1">
      <c r="A15" s="144"/>
      <c r="B15" s="140">
        <v>7</v>
      </c>
      <c r="C15" s="187" t="s">
        <v>200</v>
      </c>
      <c r="D15" s="240" t="s">
        <v>213</v>
      </c>
      <c r="E15" s="240"/>
      <c r="F15" s="186">
        <v>2</v>
      </c>
      <c r="G15" s="189">
        <f t="shared" si="0"/>
        <v>2.2881249999999995</v>
      </c>
      <c r="H15" s="186">
        <v>2</v>
      </c>
      <c r="I15" s="189">
        <f t="shared" si="1"/>
        <v>4.2493749999999997</v>
      </c>
      <c r="J15" s="189">
        <v>6.5374999999999996</v>
      </c>
      <c r="K15" s="225"/>
      <c r="L15" s="59"/>
      <c r="N15" s="142" t="e">
        <f>IF(G15=0,0,IF(G15=1,#REF!,#REF!))</f>
        <v>#REF!</v>
      </c>
      <c r="XFD15">
        <v>3</v>
      </c>
    </row>
    <row r="16" spans="1:19 16384:16384" ht="87" customHeight="1">
      <c r="A16" s="144"/>
      <c r="B16" s="140">
        <v>8</v>
      </c>
      <c r="C16" s="187" t="s">
        <v>201</v>
      </c>
      <c r="D16" s="240" t="s">
        <v>214</v>
      </c>
      <c r="E16" s="240"/>
      <c r="F16" s="186">
        <v>2</v>
      </c>
      <c r="G16" s="189">
        <f t="shared" si="0"/>
        <v>2.2881249999999995</v>
      </c>
      <c r="H16" s="186">
        <v>2</v>
      </c>
      <c r="I16" s="189">
        <f t="shared" si="1"/>
        <v>4.2493749999999997</v>
      </c>
      <c r="J16" s="189">
        <v>6.5374999999999996</v>
      </c>
      <c r="K16" s="225"/>
      <c r="L16" s="59"/>
      <c r="N16" s="142" t="e">
        <f>IF(G16=0,0,IF(G16=1,#REF!,#REF!))</f>
        <v>#REF!</v>
      </c>
    </row>
    <row r="17" spans="1:20" ht="77.25" customHeight="1">
      <c r="A17" s="144"/>
      <c r="B17" s="140">
        <v>9</v>
      </c>
      <c r="C17" s="188" t="s">
        <v>202</v>
      </c>
      <c r="D17" s="240" t="s">
        <v>220</v>
      </c>
      <c r="E17" s="240"/>
      <c r="F17" s="186">
        <v>2</v>
      </c>
      <c r="G17" s="189">
        <f t="shared" si="0"/>
        <v>2.2881249999999995</v>
      </c>
      <c r="H17" s="186">
        <v>2</v>
      </c>
      <c r="I17" s="189">
        <f t="shared" si="1"/>
        <v>4.2493749999999997</v>
      </c>
      <c r="J17" s="189">
        <v>6.5374999999999996</v>
      </c>
      <c r="K17" s="225"/>
      <c r="L17" s="59"/>
      <c r="N17" s="142" t="e">
        <f>IF(G17=0,0,IF(G17=1,#REF!,#REF!))</f>
        <v>#REF!</v>
      </c>
    </row>
    <row r="18" spans="1:20" ht="77.25" customHeight="1">
      <c r="A18" s="144"/>
      <c r="B18" s="140">
        <v>10</v>
      </c>
      <c r="C18" s="188" t="s">
        <v>203</v>
      </c>
      <c r="D18" s="240" t="s">
        <v>221</v>
      </c>
      <c r="E18" s="240"/>
      <c r="F18" s="186">
        <v>2</v>
      </c>
      <c r="G18" s="189">
        <f t="shared" si="0"/>
        <v>3.5</v>
      </c>
      <c r="H18" s="186">
        <v>2</v>
      </c>
      <c r="I18" s="189">
        <f t="shared" si="1"/>
        <v>6.5</v>
      </c>
      <c r="J18" s="189">
        <v>10</v>
      </c>
      <c r="K18" s="225"/>
      <c r="L18" s="59"/>
      <c r="N18" s="142" t="e">
        <f>IF(G18=0,0,#REF!)</f>
        <v>#REF!</v>
      </c>
      <c r="S18">
        <v>2</v>
      </c>
    </row>
    <row r="19" spans="1:20" s="184" customFormat="1" ht="77.25" customHeight="1">
      <c r="A19" s="144"/>
      <c r="B19" s="140">
        <v>11</v>
      </c>
      <c r="C19" s="188" t="s">
        <v>204</v>
      </c>
      <c r="D19" s="240" t="s">
        <v>224</v>
      </c>
      <c r="E19" s="240"/>
      <c r="F19" s="186">
        <v>2</v>
      </c>
      <c r="G19" s="189">
        <f t="shared" si="0"/>
        <v>4.55</v>
      </c>
      <c r="H19" s="186">
        <v>2</v>
      </c>
      <c r="I19" s="189">
        <f t="shared" si="1"/>
        <v>8.4500000000000011</v>
      </c>
      <c r="J19" s="189">
        <v>13</v>
      </c>
      <c r="K19" s="225"/>
      <c r="L19" s="59"/>
      <c r="N19" s="74"/>
      <c r="S19">
        <v>3</v>
      </c>
    </row>
    <row r="20" spans="1:20" ht="83.25" customHeight="1">
      <c r="A20" s="144"/>
      <c r="B20" s="241" t="s">
        <v>92</v>
      </c>
      <c r="C20" s="241"/>
      <c r="D20" s="241"/>
      <c r="E20" s="241"/>
      <c r="F20" s="191" t="s">
        <v>216</v>
      </c>
      <c r="G20" s="192">
        <f>SUM(G9:G19)</f>
        <v>35</v>
      </c>
      <c r="H20" s="193" t="s">
        <v>215</v>
      </c>
      <c r="I20" s="192">
        <f>SUM(I9:I19)</f>
        <v>65.000000000000014</v>
      </c>
      <c r="J20" s="194"/>
      <c r="K20" s="225"/>
      <c r="L20" s="59"/>
      <c r="T20" s="195"/>
    </row>
    <row r="21" spans="1:20" s="190" customFormat="1" ht="15" customHeight="1">
      <c r="B21" s="245" t="s">
        <v>217</v>
      </c>
      <c r="C21" s="246"/>
      <c r="D21" s="246"/>
      <c r="E21" s="247"/>
      <c r="F21" s="243">
        <f>G20+I20</f>
        <v>100.00000000000001</v>
      </c>
      <c r="G21" s="244"/>
      <c r="H21" s="244"/>
      <c r="I21" s="244"/>
      <c r="J21" s="244"/>
      <c r="K21" s="225"/>
      <c r="T21" s="196"/>
    </row>
    <row r="22" spans="1:20" s="190" customFormat="1" ht="15" customHeight="1">
      <c r="B22" s="248"/>
      <c r="C22" s="249"/>
      <c r="D22" s="249"/>
      <c r="E22" s="250"/>
      <c r="F22" s="244"/>
      <c r="G22" s="244"/>
      <c r="H22" s="244"/>
      <c r="I22" s="244"/>
      <c r="J22" s="244"/>
      <c r="K22" s="225"/>
      <c r="T22" s="196"/>
    </row>
    <row r="23" spans="1:20" s="190" customFormat="1" ht="15" customHeight="1">
      <c r="B23" s="248"/>
      <c r="C23" s="249"/>
      <c r="D23" s="249"/>
      <c r="E23" s="250"/>
      <c r="F23" s="244"/>
      <c r="G23" s="244"/>
      <c r="H23" s="244"/>
      <c r="I23" s="244"/>
      <c r="J23" s="244"/>
      <c r="K23" s="225"/>
      <c r="T23" s="196"/>
    </row>
    <row r="24" spans="1:20" s="190" customFormat="1" ht="15" customHeight="1">
      <c r="B24" s="248"/>
      <c r="C24" s="249"/>
      <c r="D24" s="249"/>
      <c r="E24" s="250"/>
      <c r="F24" s="244"/>
      <c r="G24" s="244"/>
      <c r="H24" s="244"/>
      <c r="I24" s="244"/>
      <c r="J24" s="244"/>
      <c r="K24" s="225"/>
      <c r="T24" s="196"/>
    </row>
    <row r="25" spans="1:20" s="190" customFormat="1" ht="15" customHeight="1">
      <c r="B25" s="248"/>
      <c r="C25" s="249"/>
      <c r="D25" s="249"/>
      <c r="E25" s="250"/>
      <c r="F25" s="244"/>
      <c r="G25" s="244"/>
      <c r="H25" s="244"/>
      <c r="I25" s="244"/>
      <c r="J25" s="244"/>
      <c r="K25" s="225"/>
      <c r="T25" s="196"/>
    </row>
    <row r="26" spans="1:20" s="190" customFormat="1" ht="15.75" customHeight="1">
      <c r="B26" s="248"/>
      <c r="C26" s="249"/>
      <c r="D26" s="249"/>
      <c r="E26" s="250"/>
      <c r="F26" s="244"/>
      <c r="G26" s="244"/>
      <c r="H26" s="244"/>
      <c r="I26" s="244"/>
      <c r="J26" s="244"/>
      <c r="K26" s="225"/>
      <c r="T26" s="196"/>
    </row>
    <row r="27" spans="1:20" ht="23.25" customHeight="1">
      <c r="B27" s="251"/>
      <c r="C27" s="252"/>
      <c r="D27" s="252"/>
      <c r="E27" s="253"/>
      <c r="F27" s="244"/>
      <c r="G27" s="244"/>
      <c r="H27" s="244"/>
      <c r="I27" s="244"/>
      <c r="J27" s="244"/>
      <c r="K27" s="242"/>
      <c r="T27" s="195"/>
    </row>
  </sheetData>
  <mergeCells count="24">
    <mergeCell ref="K1:K27"/>
    <mergeCell ref="F21:J27"/>
    <mergeCell ref="B21:E27"/>
    <mergeCell ref="B2:J2"/>
    <mergeCell ref="B4:J4"/>
    <mergeCell ref="D9:E9"/>
    <mergeCell ref="B8:E8"/>
    <mergeCell ref="D16:E16"/>
    <mergeCell ref="F5:J5"/>
    <mergeCell ref="F6:J6"/>
    <mergeCell ref="F7:J7"/>
    <mergeCell ref="D5:E5"/>
    <mergeCell ref="D6:E6"/>
    <mergeCell ref="D7:E7"/>
    <mergeCell ref="D17:E17"/>
    <mergeCell ref="D18:E18"/>
    <mergeCell ref="D10:E10"/>
    <mergeCell ref="B20:E20"/>
    <mergeCell ref="D15:E15"/>
    <mergeCell ref="D11:E11"/>
    <mergeCell ref="D12:E12"/>
    <mergeCell ref="D13:E13"/>
    <mergeCell ref="D14:E14"/>
    <mergeCell ref="D19:E19"/>
  </mergeCells>
  <dataValidations count="6">
    <dataValidation type="whole" errorStyle="information" allowBlank="1" showInputMessage="1" showErrorMessage="1" error="არ ფასდება გასაუბრებით" sqref="J12">
      <formula1>9.99999999999999E+24</formula1>
      <formula2>9.99999999999999E+25</formula2>
    </dataValidation>
    <dataValidation type="whole" errorStyle="information" allowBlank="1" showInputMessage="1" showErrorMessage="1" error="არ ფასდება გასაუბრებით" sqref="J9">
      <formula1>999999999999999000</formula1>
      <formula2>9999999999999990000</formula2>
    </dataValidation>
    <dataValidation type="list" allowBlank="1" showInputMessage="1" showErrorMessage="1" sqref="F9 F11 H9 H11">
      <formula1>$S$8:$S$11</formula1>
    </dataValidation>
    <dataValidation type="list" allowBlank="1" showInputMessage="1" showErrorMessage="1" sqref="F10 F12:F13 H10 H12:H13">
      <formula1>$S$8:$S$10</formula1>
    </dataValidation>
    <dataValidation type="list" allowBlank="1" showInputMessage="1" showErrorMessage="1" sqref="H19">
      <formula1>$XFD$12:$XFD$14</formula1>
    </dataValidation>
    <dataValidation type="list" allowBlank="1" showInputMessage="1" showErrorMessage="1" sqref="F14 H14 F15 H15 F16 H16 F17 H17 F18 H18 F19">
      <formula1>$XFD$12:$XFD$14</formula1>
    </dataValidation>
  </dataValidations>
  <pageMargins left="0.7" right="0.7" top="0.75" bottom="0.75" header="0.3" footer="0.3"/>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showGridLines="0" topLeftCell="A30" zoomScale="80" zoomScaleNormal="80" workbookViewId="0">
      <selection activeCell="B59" sqref="B59:E62"/>
    </sheetView>
  </sheetViews>
  <sheetFormatPr defaultRowHeight="15"/>
  <cols>
    <col min="1" max="1" width="4.5703125" style="157" customWidth="1"/>
    <col min="2" max="2" width="56.85546875" customWidth="1"/>
    <col min="3" max="3" width="67.28515625" customWidth="1"/>
    <col min="12" max="12" width="9.140625" style="179"/>
    <col min="13" max="13" width="15" style="179" customWidth="1"/>
  </cols>
  <sheetData>
    <row r="2" spans="1:11" ht="21">
      <c r="B2" s="182" t="s">
        <v>123</v>
      </c>
    </row>
    <row r="3" spans="1:11" ht="15.75">
      <c r="B3" s="180" t="s">
        <v>190</v>
      </c>
    </row>
    <row r="4" spans="1:11" ht="35.25" customHeight="1">
      <c r="B4" s="263" t="s">
        <v>191</v>
      </c>
      <c r="C4" s="263"/>
      <c r="D4" s="263"/>
      <c r="E4" s="263"/>
      <c r="F4" s="263"/>
      <c r="G4" s="263"/>
      <c r="H4" s="263"/>
      <c r="I4" s="263"/>
      <c r="J4" s="263"/>
      <c r="K4" s="263"/>
    </row>
    <row r="5" spans="1:11" ht="18.75">
      <c r="B5" s="155"/>
    </row>
    <row r="6" spans="1:11" ht="15" customHeight="1">
      <c r="B6" s="178" t="s">
        <v>129</v>
      </c>
      <c r="C6" s="165" t="s">
        <v>131</v>
      </c>
    </row>
    <row r="7" spans="1:11" ht="15" customHeight="1">
      <c r="B7" s="264" t="s">
        <v>130</v>
      </c>
      <c r="C7" s="166" t="s">
        <v>166</v>
      </c>
    </row>
    <row r="8" spans="1:11" ht="15" customHeight="1">
      <c r="B8" s="265"/>
      <c r="C8" s="167" t="s">
        <v>167</v>
      </c>
    </row>
    <row r="9" spans="1:11" ht="15" customHeight="1">
      <c r="B9" s="266"/>
      <c r="C9" s="165" t="s">
        <v>168</v>
      </c>
    </row>
    <row r="10" spans="1:11" ht="15" customHeight="1">
      <c r="B10" s="264" t="s">
        <v>132</v>
      </c>
      <c r="C10" s="168" t="s">
        <v>169</v>
      </c>
    </row>
    <row r="11" spans="1:11" ht="15" customHeight="1">
      <c r="B11" s="265"/>
      <c r="C11" s="168" t="s">
        <v>170</v>
      </c>
    </row>
    <row r="12" spans="1:11" ht="15" customHeight="1">
      <c r="A12" s="158"/>
      <c r="C12" s="168" t="s">
        <v>171</v>
      </c>
    </row>
    <row r="13" spans="1:11" ht="15" customHeight="1">
      <c r="A13" s="158"/>
      <c r="B13" s="156"/>
    </row>
    <row r="14" spans="1:11" ht="15" customHeight="1">
      <c r="A14" s="158"/>
      <c r="B14" s="156"/>
    </row>
    <row r="15" spans="1:11">
      <c r="A15" s="161">
        <v>1</v>
      </c>
      <c r="B15" s="162" t="s">
        <v>115</v>
      </c>
      <c r="C15" s="169"/>
      <c r="D15" s="169"/>
      <c r="E15" s="169"/>
      <c r="F15" s="169"/>
      <c r="G15" s="169"/>
      <c r="H15" s="169"/>
      <c r="I15" s="169"/>
      <c r="J15" s="169"/>
      <c r="K15" s="169"/>
    </row>
    <row r="16" spans="1:11">
      <c r="A16" s="159">
        <v>1.1000000000000001</v>
      </c>
      <c r="B16" s="148" t="s">
        <v>126</v>
      </c>
    </row>
    <row r="17" spans="1:11">
      <c r="A17" s="159">
        <v>1.2</v>
      </c>
      <c r="B17" s="148" t="s">
        <v>127</v>
      </c>
    </row>
    <row r="18" spans="1:11">
      <c r="A18" s="161">
        <v>2</v>
      </c>
      <c r="B18" s="162" t="s">
        <v>20</v>
      </c>
      <c r="C18" s="169"/>
      <c r="D18" s="169"/>
      <c r="E18" s="169"/>
      <c r="F18" s="169"/>
      <c r="G18" s="169"/>
      <c r="H18" s="169"/>
      <c r="I18" s="169"/>
      <c r="J18" s="169"/>
      <c r="K18" s="169"/>
    </row>
    <row r="19" spans="1:11" ht="15.75">
      <c r="A19" s="159">
        <v>2.1</v>
      </c>
      <c r="B19" s="149" t="s">
        <v>172</v>
      </c>
    </row>
    <row r="20" spans="1:11" ht="15.75">
      <c r="A20" s="159">
        <v>2.2000000000000002</v>
      </c>
      <c r="B20" s="149" t="s">
        <v>116</v>
      </c>
    </row>
    <row r="21" spans="1:11">
      <c r="A21" s="161">
        <v>3</v>
      </c>
      <c r="B21" s="162" t="s">
        <v>21</v>
      </c>
      <c r="C21" s="169"/>
      <c r="D21" s="169"/>
      <c r="E21" s="169"/>
      <c r="F21" s="169"/>
      <c r="G21" s="169"/>
      <c r="H21" s="169"/>
      <c r="I21" s="169"/>
      <c r="J21" s="169"/>
      <c r="K21" s="169"/>
    </row>
    <row r="22" spans="1:11">
      <c r="A22" s="159">
        <v>3.1</v>
      </c>
      <c r="B22" s="150" t="s">
        <v>173</v>
      </c>
    </row>
    <row r="23" spans="1:11">
      <c r="A23" s="159">
        <v>3.2</v>
      </c>
      <c r="B23" s="150" t="s">
        <v>174</v>
      </c>
    </row>
    <row r="24" spans="1:11">
      <c r="A24" s="161">
        <v>4</v>
      </c>
      <c r="B24" s="162" t="s">
        <v>111</v>
      </c>
      <c r="C24" s="169"/>
      <c r="D24" s="169"/>
      <c r="E24" s="169"/>
      <c r="F24" s="169"/>
      <c r="G24" s="169"/>
      <c r="H24" s="169"/>
      <c r="I24" s="169"/>
      <c r="J24" s="169"/>
      <c r="K24" s="169"/>
    </row>
    <row r="25" spans="1:11" ht="15.75">
      <c r="A25" s="159">
        <v>4.0999999999999996</v>
      </c>
      <c r="B25" s="149" t="s">
        <v>175</v>
      </c>
    </row>
    <row r="26" spans="1:11">
      <c r="A26" s="159">
        <v>4.2</v>
      </c>
      <c r="B26" s="148" t="s">
        <v>176</v>
      </c>
    </row>
    <row r="27" spans="1:11">
      <c r="A27" s="161">
        <v>5</v>
      </c>
      <c r="B27" s="162" t="s">
        <v>23</v>
      </c>
      <c r="C27" s="169"/>
      <c r="D27" s="169"/>
      <c r="E27" s="169"/>
      <c r="F27" s="169"/>
      <c r="G27" s="169"/>
      <c r="H27" s="169"/>
      <c r="I27" s="169"/>
      <c r="J27" s="169"/>
      <c r="K27" s="169"/>
    </row>
    <row r="28" spans="1:11">
      <c r="A28" s="159">
        <v>5.0999999999999996</v>
      </c>
      <c r="B28" s="163" t="s">
        <v>177</v>
      </c>
    </row>
    <row r="29" spans="1:11">
      <c r="A29" s="159">
        <v>5.2</v>
      </c>
      <c r="B29" s="164" t="s">
        <v>178</v>
      </c>
    </row>
    <row r="30" spans="1:11">
      <c r="A30" s="161">
        <v>6</v>
      </c>
      <c r="B30" s="162" t="s">
        <v>57</v>
      </c>
      <c r="C30" s="169"/>
      <c r="D30" s="169"/>
      <c r="E30" s="169"/>
      <c r="F30" s="169"/>
      <c r="G30" s="169"/>
      <c r="H30" s="169"/>
      <c r="I30" s="169"/>
      <c r="J30" s="169"/>
      <c r="K30" s="169"/>
    </row>
    <row r="31" spans="1:11">
      <c r="A31" s="159">
        <v>6.1</v>
      </c>
      <c r="B31" s="152" t="s">
        <v>179</v>
      </c>
    </row>
    <row r="32" spans="1:11">
      <c r="A32" s="159">
        <v>6.2</v>
      </c>
      <c r="B32" s="152" t="s">
        <v>180</v>
      </c>
    </row>
    <row r="33" spans="1:11">
      <c r="A33" s="159">
        <v>6.3</v>
      </c>
      <c r="B33" s="148" t="s">
        <v>181</v>
      </c>
    </row>
    <row r="34" spans="1:11">
      <c r="A34" s="161">
        <v>7</v>
      </c>
      <c r="B34" s="162" t="s">
        <v>58</v>
      </c>
      <c r="C34" s="169"/>
      <c r="D34" s="169"/>
      <c r="E34" s="169"/>
      <c r="F34" s="169"/>
      <c r="G34" s="169"/>
      <c r="H34" s="169"/>
      <c r="I34" s="169"/>
      <c r="J34" s="169"/>
      <c r="K34" s="169"/>
    </row>
    <row r="35" spans="1:11" ht="15.75">
      <c r="A35" s="159">
        <v>7.1</v>
      </c>
      <c r="B35" s="149" t="s">
        <v>117</v>
      </c>
    </row>
    <row r="36" spans="1:11" ht="15.75">
      <c r="A36" s="159">
        <v>7.2</v>
      </c>
      <c r="B36" s="149" t="s">
        <v>128</v>
      </c>
    </row>
    <row r="37" spans="1:11" ht="15.75">
      <c r="A37" s="159">
        <v>7.3</v>
      </c>
      <c r="B37" s="151" t="s">
        <v>125</v>
      </c>
    </row>
    <row r="38" spans="1:11">
      <c r="A38" s="161">
        <v>8</v>
      </c>
      <c r="B38" s="162" t="s">
        <v>26</v>
      </c>
      <c r="C38" s="169"/>
      <c r="D38" s="169"/>
      <c r="E38" s="169"/>
      <c r="F38" s="169"/>
      <c r="G38" s="169"/>
      <c r="H38" s="169"/>
      <c r="I38" s="169"/>
      <c r="J38" s="169"/>
      <c r="K38" s="169"/>
    </row>
    <row r="39" spans="1:11">
      <c r="A39" s="159">
        <v>8.1</v>
      </c>
      <c r="B39" s="148" t="s">
        <v>182</v>
      </c>
    </row>
    <row r="40" spans="1:11">
      <c r="A40" s="159">
        <v>8.1999999999999993</v>
      </c>
      <c r="B40" s="148" t="s">
        <v>183</v>
      </c>
    </row>
    <row r="41" spans="1:11">
      <c r="A41" s="159">
        <v>8.3000000000000007</v>
      </c>
      <c r="B41" s="148" t="s">
        <v>184</v>
      </c>
    </row>
    <row r="42" spans="1:11">
      <c r="A42" s="161">
        <v>9</v>
      </c>
      <c r="B42" s="162" t="s">
        <v>27</v>
      </c>
      <c r="C42" s="169"/>
      <c r="D42" s="169"/>
      <c r="E42" s="169"/>
      <c r="F42" s="169"/>
      <c r="G42" s="169"/>
      <c r="H42" s="169"/>
      <c r="I42" s="169"/>
      <c r="J42" s="169"/>
      <c r="K42" s="169"/>
    </row>
    <row r="43" spans="1:11">
      <c r="A43" s="159">
        <v>9.1</v>
      </c>
      <c r="B43" t="s">
        <v>185</v>
      </c>
    </row>
    <row r="44" spans="1:11" ht="15.75">
      <c r="A44" s="159">
        <v>9.1999999999999993</v>
      </c>
      <c r="B44" s="153" t="s">
        <v>187</v>
      </c>
    </row>
    <row r="45" spans="1:11" ht="15.75">
      <c r="A45" s="159">
        <v>9.3000000000000007</v>
      </c>
      <c r="B45" s="153" t="s">
        <v>118</v>
      </c>
    </row>
    <row r="46" spans="1:11">
      <c r="A46" s="161">
        <v>10</v>
      </c>
      <c r="B46" s="162" t="s">
        <v>39</v>
      </c>
      <c r="C46" s="169"/>
      <c r="D46" s="169"/>
      <c r="E46" s="169"/>
      <c r="F46" s="169"/>
      <c r="G46" s="169"/>
      <c r="H46" s="169"/>
      <c r="I46" s="169"/>
      <c r="J46" s="169"/>
      <c r="K46" s="169"/>
    </row>
    <row r="47" spans="1:11">
      <c r="A47" s="160">
        <v>10.1</v>
      </c>
      <c r="B47" t="s">
        <v>186</v>
      </c>
    </row>
    <row r="48" spans="1:11">
      <c r="A48" s="154">
        <v>10.199999999999999</v>
      </c>
      <c r="B48" t="s">
        <v>124</v>
      </c>
    </row>
    <row r="49" spans="1:11">
      <c r="A49" s="161">
        <v>11</v>
      </c>
      <c r="B49" s="162" t="s">
        <v>54</v>
      </c>
      <c r="C49" s="169"/>
      <c r="D49" s="169"/>
      <c r="E49" s="169"/>
      <c r="F49" s="169"/>
      <c r="G49" s="169"/>
      <c r="H49" s="169"/>
      <c r="I49" s="169"/>
      <c r="J49" s="169"/>
      <c r="K49" s="169"/>
    </row>
    <row r="50" spans="1:11">
      <c r="A50" s="160">
        <v>11.1</v>
      </c>
      <c r="B50" t="s">
        <v>120</v>
      </c>
    </row>
    <row r="51" spans="1:11">
      <c r="A51" s="160">
        <v>11.2</v>
      </c>
      <c r="B51" t="s">
        <v>121</v>
      </c>
    </row>
    <row r="52" spans="1:11">
      <c r="A52" s="161">
        <v>12</v>
      </c>
      <c r="B52" s="162" t="s">
        <v>119</v>
      </c>
      <c r="C52" s="169"/>
      <c r="D52" s="169"/>
      <c r="E52" s="169"/>
      <c r="F52" s="169"/>
      <c r="G52" s="169"/>
      <c r="H52" s="169"/>
      <c r="I52" s="169"/>
      <c r="J52" s="169"/>
      <c r="K52" s="169"/>
    </row>
    <row r="53" spans="1:11">
      <c r="A53" s="160">
        <v>12.1</v>
      </c>
    </row>
    <row r="54" spans="1:11">
      <c r="A54" s="160">
        <v>12.2</v>
      </c>
      <c r="B54" t="s">
        <v>122</v>
      </c>
    </row>
    <row r="58" spans="1:11" ht="18.75">
      <c r="B58" s="183" t="s">
        <v>189</v>
      </c>
    </row>
    <row r="59" spans="1:11" ht="15.75">
      <c r="B59" s="180"/>
    </row>
    <row r="60" spans="1:11">
      <c r="B60" s="261" t="s">
        <v>139</v>
      </c>
      <c r="C60" s="181" t="s">
        <v>194</v>
      </c>
    </row>
    <row r="61" spans="1:11">
      <c r="B61" s="262"/>
      <c r="C61" s="181" t="s">
        <v>193</v>
      </c>
    </row>
    <row r="62" spans="1:11">
      <c r="B62" s="262"/>
      <c r="C62" s="181" t="s">
        <v>195</v>
      </c>
    </row>
  </sheetData>
  <mergeCells count="4">
    <mergeCell ref="B60:B62"/>
    <mergeCell ref="B4:K4"/>
    <mergeCell ref="B7:B9"/>
    <mergeCell ref="B10:B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H22" sqref="H22"/>
    </sheetView>
  </sheetViews>
  <sheetFormatPr defaultRowHeight="15"/>
  <cols>
    <col min="5" max="5" width="12.140625" customWidth="1"/>
    <col min="7" max="7" width="30" customWidth="1"/>
    <col min="8" max="9" width="27.5703125" customWidth="1"/>
    <col min="10" max="11" width="26" customWidth="1"/>
    <col min="13" max="13" width="31.140625" customWidth="1"/>
    <col min="15" max="15" width="21.5703125" customWidth="1"/>
  </cols>
  <sheetData>
    <row r="1" spans="1:13">
      <c r="A1">
        <v>0</v>
      </c>
      <c r="E1" t="s">
        <v>136</v>
      </c>
      <c r="H1" t="s">
        <v>136</v>
      </c>
    </row>
    <row r="2" spans="1:13">
      <c r="A2">
        <v>1</v>
      </c>
      <c r="E2" t="s">
        <v>30</v>
      </c>
      <c r="G2" t="s">
        <v>160</v>
      </c>
      <c r="H2" s="171" t="s">
        <v>137</v>
      </c>
      <c r="I2" s="174" t="s">
        <v>134</v>
      </c>
      <c r="J2" s="173"/>
      <c r="K2" s="173"/>
      <c r="L2" s="170"/>
    </row>
    <row r="3" spans="1:13">
      <c r="A3">
        <v>2</v>
      </c>
      <c r="G3" t="s">
        <v>161</v>
      </c>
      <c r="H3" s="175" t="s">
        <v>133</v>
      </c>
      <c r="I3" s="175" t="s">
        <v>135</v>
      </c>
      <c r="L3" s="170"/>
    </row>
    <row r="4" spans="1:13">
      <c r="A4">
        <v>3</v>
      </c>
      <c r="G4" t="s">
        <v>162</v>
      </c>
      <c r="H4" s="171" t="s">
        <v>139</v>
      </c>
      <c r="I4" s="146" t="s">
        <v>141</v>
      </c>
      <c r="J4" s="173"/>
      <c r="K4" s="173"/>
      <c r="L4" s="170"/>
    </row>
    <row r="5" spans="1:13">
      <c r="H5" s="171"/>
      <c r="I5" s="146"/>
      <c r="J5" s="173"/>
      <c r="K5" s="173"/>
    </row>
    <row r="6" spans="1:13">
      <c r="M6" s="175"/>
    </row>
    <row r="7" spans="1:13" ht="28.5">
      <c r="G7" t="s">
        <v>142</v>
      </c>
      <c r="H7" s="177" t="s">
        <v>148</v>
      </c>
      <c r="I7" s="174" t="s">
        <v>154</v>
      </c>
    </row>
    <row r="8" spans="1:13">
      <c r="G8" t="s">
        <v>143</v>
      </c>
      <c r="H8" s="177" t="s">
        <v>149</v>
      </c>
      <c r="I8" t="s">
        <v>155</v>
      </c>
    </row>
    <row r="9" spans="1:13" ht="45">
      <c r="G9" s="172" t="s">
        <v>144</v>
      </c>
      <c r="H9" s="177" t="s">
        <v>150</v>
      </c>
      <c r="I9" t="s">
        <v>156</v>
      </c>
    </row>
    <row r="12" spans="1:13">
      <c r="G12" s="172"/>
    </row>
    <row r="21" spans="6:9" ht="30">
      <c r="F21" t="s">
        <v>30</v>
      </c>
      <c r="G21" t="s">
        <v>163</v>
      </c>
      <c r="H21" s="176" t="s">
        <v>138</v>
      </c>
      <c r="I21" s="174" t="s">
        <v>134</v>
      </c>
    </row>
    <row r="22" spans="6:9" ht="28.5">
      <c r="G22" t="s">
        <v>164</v>
      </c>
      <c r="H22" s="146" t="s">
        <v>188</v>
      </c>
      <c r="I22" t="s">
        <v>140</v>
      </c>
    </row>
    <row r="23" spans="6:9">
      <c r="G23" t="s">
        <v>165</v>
      </c>
      <c r="H23" s="176" t="s">
        <v>139</v>
      </c>
      <c r="I23" s="146" t="s">
        <v>141</v>
      </c>
    </row>
    <row r="24" spans="6:9">
      <c r="H24" s="176"/>
      <c r="I24" s="146"/>
    </row>
    <row r="26" spans="6:9">
      <c r="G26" t="s">
        <v>145</v>
      </c>
      <c r="H26" t="s">
        <v>151</v>
      </c>
      <c r="I26" t="s">
        <v>157</v>
      </c>
    </row>
    <row r="27" spans="6:9">
      <c r="G27" t="s">
        <v>146</v>
      </c>
      <c r="H27" t="s">
        <v>152</v>
      </c>
      <c r="I27" t="s">
        <v>158</v>
      </c>
    </row>
    <row r="28" spans="6:9">
      <c r="G28" s="172" t="s">
        <v>147</v>
      </c>
      <c r="H28" t="s">
        <v>153</v>
      </c>
      <c r="I28"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დასაწყისი</vt:lpstr>
      <vt:lpstr>Sheet1</vt:lpstr>
      <vt:lpstr>შესავსები</vt:lpstr>
      <vt:lpstr>კრიტერიუმები</vt:lpstr>
      <vt:lpstr>Sheet2</vt:lpstr>
      <vt:lpstr>ტიპი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2021-04-04T14:54:59Z</dcterms:modified>
</cp:coreProperties>
</file>